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EPI 2026 evaluare periodica\ANEXE SUPLIMENTARE\"/>
    </mc:Choice>
  </mc:AlternateContent>
  <xr:revisionPtr revIDLastSave="0" documentId="8_{2998A98F-E55B-4D61-859B-3EEF6F661AF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4" r:id="rId1"/>
  </sheets>
  <definedNames>
    <definedName name="_xlnm.Print_Area" localSheetId="0">Sheet1!$A$1:$X$167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33" i="4" l="1"/>
  <c r="U133" i="4"/>
  <c r="S133" i="4"/>
  <c r="R133" i="4"/>
  <c r="Q133" i="4"/>
  <c r="P133" i="4"/>
  <c r="O133" i="4"/>
  <c r="N133" i="4"/>
  <c r="L133" i="4"/>
  <c r="K133" i="4"/>
  <c r="V132" i="4"/>
  <c r="U132" i="4"/>
  <c r="S132" i="4"/>
  <c r="R132" i="4"/>
  <c r="Q132" i="4"/>
  <c r="P132" i="4"/>
  <c r="O132" i="4"/>
  <c r="N132" i="4"/>
  <c r="L132" i="4"/>
  <c r="K132" i="4"/>
  <c r="V131" i="4"/>
  <c r="U131" i="4"/>
  <c r="S131" i="4"/>
  <c r="R131" i="4"/>
  <c r="P131" i="4"/>
  <c r="O131" i="4"/>
  <c r="N131" i="4"/>
  <c r="M131" i="4"/>
  <c r="L131" i="4"/>
  <c r="K131" i="4"/>
  <c r="V113" i="4"/>
  <c r="M113" i="4" s="1"/>
  <c r="U113" i="4"/>
  <c r="N113" i="4" s="1"/>
  <c r="S113" i="4"/>
  <c r="R113" i="4"/>
  <c r="Q113" i="4"/>
  <c r="P113" i="4"/>
  <c r="O113" i="4"/>
  <c r="L113" i="4"/>
  <c r="K113" i="4"/>
  <c r="V114" i="4"/>
  <c r="N114" i="4" s="1"/>
  <c r="U114" i="4"/>
  <c r="M114" i="4" s="1"/>
  <c r="S114" i="4"/>
  <c r="R114" i="4"/>
  <c r="O114" i="4"/>
  <c r="L114" i="4"/>
  <c r="K114" i="4"/>
  <c r="V100" i="4"/>
  <c r="U100" i="4"/>
  <c r="S100" i="4"/>
  <c r="Q100" i="4"/>
  <c r="P100" i="4"/>
  <c r="O100" i="4"/>
  <c r="N100" i="4"/>
  <c r="M100" i="4"/>
  <c r="L100" i="4"/>
  <c r="K100" i="4"/>
  <c r="K105" i="4"/>
  <c r="L105" i="4"/>
  <c r="M105" i="4"/>
  <c r="N105" i="4"/>
  <c r="P105" i="4"/>
  <c r="Q105" i="4"/>
  <c r="R105" i="4"/>
  <c r="S105" i="4"/>
  <c r="U105" i="4"/>
  <c r="V105" i="4"/>
  <c r="V104" i="4"/>
  <c r="U104" i="4"/>
  <c r="S104" i="4"/>
  <c r="R104" i="4"/>
  <c r="P104" i="4"/>
  <c r="O104" i="4"/>
  <c r="N104" i="4"/>
  <c r="M104" i="4"/>
  <c r="L104" i="4"/>
  <c r="K104" i="4"/>
  <c r="V103" i="4"/>
  <c r="U103" i="4"/>
  <c r="S103" i="4"/>
  <c r="Q103" i="4"/>
  <c r="P103" i="4"/>
  <c r="N103" i="4"/>
  <c r="M103" i="4"/>
  <c r="L103" i="4"/>
  <c r="K103" i="4"/>
  <c r="V102" i="4"/>
  <c r="U102" i="4"/>
  <c r="S102" i="4"/>
  <c r="R102" i="4"/>
  <c r="Q102" i="4"/>
  <c r="P102" i="4"/>
  <c r="N102" i="4"/>
  <c r="M102" i="4"/>
  <c r="L102" i="4"/>
  <c r="K102" i="4"/>
  <c r="V97" i="4"/>
  <c r="U97" i="4"/>
  <c r="S97" i="4"/>
  <c r="R97" i="4"/>
  <c r="Q97" i="4"/>
  <c r="P97" i="4"/>
  <c r="O97" i="4"/>
  <c r="N97" i="4"/>
  <c r="L97" i="4"/>
  <c r="K97" i="4"/>
  <c r="V96" i="4"/>
  <c r="U96" i="4"/>
  <c r="Q96" i="4" s="1"/>
  <c r="S96" i="4"/>
  <c r="R96" i="4"/>
  <c r="P96" i="4"/>
  <c r="O96" i="4"/>
  <c r="N96" i="4"/>
  <c r="L96" i="4"/>
  <c r="V101" i="4"/>
  <c r="U101" i="4"/>
  <c r="S101" i="4"/>
  <c r="P101" i="4"/>
  <c r="O101" i="4"/>
  <c r="N101" i="4"/>
  <c r="M101" i="4"/>
  <c r="L101" i="4"/>
  <c r="K101" i="4"/>
  <c r="V99" i="4"/>
  <c r="U99" i="4"/>
  <c r="S99" i="4"/>
  <c r="Q99" i="4"/>
  <c r="P99" i="4"/>
  <c r="O99" i="4"/>
  <c r="N99" i="4"/>
  <c r="M99" i="4"/>
  <c r="L99" i="4"/>
  <c r="K99" i="4"/>
  <c r="V81" i="4"/>
  <c r="U81" i="4"/>
  <c r="S81" i="4"/>
  <c r="R81" i="4"/>
  <c r="Q81" i="4"/>
  <c r="P81" i="4"/>
  <c r="O81" i="4"/>
  <c r="N81" i="4"/>
  <c r="M81" i="4"/>
  <c r="K81" i="4"/>
  <c r="V80" i="4"/>
  <c r="M80" i="4" s="1"/>
  <c r="U80" i="4"/>
  <c r="S80" i="4"/>
  <c r="R80" i="4"/>
  <c r="Q80" i="4"/>
  <c r="P80" i="4"/>
  <c r="O80" i="4"/>
  <c r="L80" i="4"/>
  <c r="K80" i="4"/>
  <c r="W131" i="4" l="1"/>
  <c r="W132" i="4"/>
  <c r="W133" i="4"/>
  <c r="M133" i="4"/>
  <c r="Q131" i="4"/>
  <c r="M132" i="4"/>
  <c r="W113" i="4"/>
  <c r="W114" i="4"/>
  <c r="P114" i="4"/>
  <c r="W105" i="4"/>
  <c r="W97" i="4"/>
  <c r="Q114" i="4"/>
  <c r="W100" i="4"/>
  <c r="R100" i="4"/>
  <c r="O105" i="4"/>
  <c r="W104" i="4"/>
  <c r="O102" i="4"/>
  <c r="Q104" i="4"/>
  <c r="R101" i="4"/>
  <c r="W103" i="4"/>
  <c r="M96" i="4"/>
  <c r="O103" i="4"/>
  <c r="W102" i="4"/>
  <c r="R103" i="4"/>
  <c r="M97" i="4"/>
  <c r="W96" i="4"/>
  <c r="K96" i="4"/>
  <c r="W99" i="4"/>
  <c r="Q101" i="4"/>
  <c r="N80" i="4"/>
  <c r="W101" i="4"/>
  <c r="R99" i="4"/>
  <c r="W81" i="4"/>
  <c r="L81" i="4"/>
  <c r="W80" i="4"/>
  <c r="V71" i="4" l="1"/>
  <c r="U71" i="4"/>
  <c r="S71" i="4"/>
  <c r="R71" i="4"/>
  <c r="Q71" i="4"/>
  <c r="P71" i="4"/>
  <c r="O71" i="4"/>
  <c r="M71" i="4"/>
  <c r="L71" i="4"/>
  <c r="K71" i="4"/>
  <c r="V73" i="4"/>
  <c r="U73" i="4"/>
  <c r="S73" i="4"/>
  <c r="R73" i="4"/>
  <c r="Q73" i="4"/>
  <c r="P73" i="4"/>
  <c r="O73" i="4"/>
  <c r="M73" i="4"/>
  <c r="L73" i="4"/>
  <c r="K73" i="4"/>
  <c r="V72" i="4"/>
  <c r="U72" i="4"/>
  <c r="S72" i="4"/>
  <c r="R72" i="4"/>
  <c r="P72" i="4"/>
  <c r="O72" i="4"/>
  <c r="N72" i="4"/>
  <c r="M72" i="4"/>
  <c r="L72" i="4"/>
  <c r="K72" i="4"/>
  <c r="V56" i="4"/>
  <c r="U56" i="4"/>
  <c r="S56" i="4"/>
  <c r="R56" i="4"/>
  <c r="Q56" i="4"/>
  <c r="P56" i="4"/>
  <c r="O56" i="4"/>
  <c r="N56" i="4"/>
  <c r="M56" i="4"/>
  <c r="L56" i="4"/>
  <c r="K56" i="4"/>
  <c r="V55" i="4"/>
  <c r="U55" i="4"/>
  <c r="S55" i="4"/>
  <c r="R55" i="4"/>
  <c r="Q55" i="4"/>
  <c r="P55" i="4"/>
  <c r="O55" i="4"/>
  <c r="M55" i="4"/>
  <c r="L55" i="4"/>
  <c r="K55" i="4"/>
  <c r="V70" i="4"/>
  <c r="U70" i="4"/>
  <c r="S70" i="4"/>
  <c r="R70" i="4"/>
  <c r="Q70" i="4"/>
  <c r="P70" i="4"/>
  <c r="O70" i="4"/>
  <c r="M70" i="4"/>
  <c r="L70" i="4"/>
  <c r="K70" i="4"/>
  <c r="V67" i="4"/>
  <c r="U67" i="4"/>
  <c r="S67" i="4"/>
  <c r="R67" i="4"/>
  <c r="Q67" i="4"/>
  <c r="P67" i="4"/>
  <c r="O67" i="4"/>
  <c r="M67" i="4"/>
  <c r="K67" i="4"/>
  <c r="V66" i="4"/>
  <c r="U66" i="4"/>
  <c r="S66" i="4"/>
  <c r="R66" i="4"/>
  <c r="Q66" i="4"/>
  <c r="P66" i="4"/>
  <c r="N66" i="4"/>
  <c r="M66" i="4"/>
  <c r="L66" i="4"/>
  <c r="K66" i="4"/>
  <c r="V65" i="4"/>
  <c r="U65" i="4"/>
  <c r="S65" i="4"/>
  <c r="R65" i="4"/>
  <c r="Q65" i="4"/>
  <c r="P65" i="4"/>
  <c r="O65" i="4"/>
  <c r="N65" i="4"/>
  <c r="L65" i="4"/>
  <c r="K65" i="4"/>
  <c r="V64" i="4"/>
  <c r="U64" i="4"/>
  <c r="S64" i="4"/>
  <c r="R64" i="4"/>
  <c r="Q64" i="4"/>
  <c r="P64" i="4"/>
  <c r="O64" i="4"/>
  <c r="N64" i="4"/>
  <c r="L64" i="4"/>
  <c r="K64" i="4"/>
  <c r="V85" i="4"/>
  <c r="U85" i="4"/>
  <c r="Q85" i="4" s="1"/>
  <c r="S85" i="4"/>
  <c r="R85" i="4"/>
  <c r="P85" i="4"/>
  <c r="N85" i="4"/>
  <c r="M85" i="4"/>
  <c r="L85" i="4"/>
  <c r="V84" i="4"/>
  <c r="U84" i="4"/>
  <c r="S84" i="4"/>
  <c r="Q84" i="4"/>
  <c r="P84" i="4"/>
  <c r="O84" i="4"/>
  <c r="M84" i="4"/>
  <c r="L84" i="4"/>
  <c r="K84" i="4"/>
  <c r="V47" i="4"/>
  <c r="U47" i="4"/>
  <c r="S47" i="4"/>
  <c r="R47" i="4"/>
  <c r="Q47" i="4"/>
  <c r="P47" i="4"/>
  <c r="O47" i="4"/>
  <c r="N47" i="4"/>
  <c r="L47" i="4"/>
  <c r="K47" i="4"/>
  <c r="V16" i="4"/>
  <c r="U16" i="4"/>
  <c r="S16" i="4"/>
  <c r="R16" i="4"/>
  <c r="Q16" i="4"/>
  <c r="P16" i="4"/>
  <c r="O16" i="4"/>
  <c r="N16" i="4"/>
  <c r="L16" i="4"/>
  <c r="M17" i="4"/>
  <c r="M15" i="4"/>
  <c r="N15" i="4"/>
  <c r="O15" i="4"/>
  <c r="P15" i="4"/>
  <c r="Q15" i="4"/>
  <c r="R15" i="4"/>
  <c r="N84" i="4" l="1"/>
  <c r="W72" i="4"/>
  <c r="N71" i="4"/>
  <c r="M64" i="4"/>
  <c r="K85" i="4"/>
  <c r="W85" i="4"/>
  <c r="W84" i="4"/>
  <c r="W70" i="4"/>
  <c r="W67" i="4"/>
  <c r="W71" i="4"/>
  <c r="Q72" i="4"/>
  <c r="W73" i="4"/>
  <c r="N73" i="4"/>
  <c r="W47" i="4"/>
  <c r="N55" i="4"/>
  <c r="W56" i="4"/>
  <c r="W55" i="4"/>
  <c r="N70" i="4"/>
  <c r="R84" i="4"/>
  <c r="L67" i="4"/>
  <c r="W66" i="4"/>
  <c r="O66" i="4"/>
  <c r="N67" i="4"/>
  <c r="O85" i="4"/>
  <c r="M65" i="4"/>
  <c r="W65" i="4"/>
  <c r="W64" i="4"/>
  <c r="M47" i="4"/>
  <c r="W16" i="4"/>
  <c r="K16" i="4"/>
  <c r="M16" i="4"/>
  <c r="Y36" i="4" l="1" a="1"/>
  <c r="Y36" i="4" s="1"/>
  <c r="Y77" i="4" s="1"/>
  <c r="Y4" i="4" a="1"/>
  <c r="Y4" i="4" s="1"/>
  <c r="V61" i="4" l="1"/>
  <c r="U61" i="4"/>
  <c r="S61" i="4"/>
  <c r="R61" i="4"/>
  <c r="Q61" i="4"/>
  <c r="P61" i="4"/>
  <c r="O61" i="4"/>
  <c r="M61" i="4"/>
  <c r="K61" i="4"/>
  <c r="N61" i="4" l="1"/>
  <c r="W61" i="4"/>
  <c r="L61" i="4"/>
  <c r="V106" i="4" l="1"/>
  <c r="U106" i="4"/>
  <c r="S106" i="4"/>
  <c r="R106" i="4"/>
  <c r="O106" i="4"/>
  <c r="N106" i="4"/>
  <c r="M106" i="4"/>
  <c r="L106" i="4"/>
  <c r="K106" i="4"/>
  <c r="V107" i="4"/>
  <c r="U107" i="4"/>
  <c r="M107" i="4" s="1"/>
  <c r="S107" i="4"/>
  <c r="R107" i="4"/>
  <c r="Q107" i="4"/>
  <c r="L107" i="4"/>
  <c r="K107" i="4"/>
  <c r="P106" i="4" l="1"/>
  <c r="P107" i="4"/>
  <c r="N107" i="4"/>
  <c r="W106" i="4"/>
  <c r="O107" i="4"/>
  <c r="Q106" i="4"/>
  <c r="W107" i="4"/>
  <c r="K19" i="4" l="1"/>
  <c r="L19" i="4"/>
  <c r="M19" i="4"/>
  <c r="N19" i="4"/>
  <c r="O19" i="4"/>
  <c r="P19" i="4"/>
  <c r="Q19" i="4"/>
  <c r="R19" i="4"/>
  <c r="S19" i="4"/>
  <c r="K20" i="4"/>
  <c r="L20" i="4"/>
  <c r="O20" i="4"/>
  <c r="P20" i="4"/>
  <c r="Q20" i="4"/>
  <c r="R20" i="4"/>
  <c r="S20" i="4"/>
  <c r="L21" i="4"/>
  <c r="N21" i="4"/>
  <c r="O21" i="4"/>
  <c r="P21" i="4"/>
  <c r="Q21" i="4"/>
  <c r="R21" i="4"/>
  <c r="S21" i="4"/>
  <c r="K22" i="4"/>
  <c r="L22" i="4"/>
  <c r="O22" i="4"/>
  <c r="P22" i="4"/>
  <c r="Q22" i="4"/>
  <c r="R22" i="4"/>
  <c r="S22" i="4"/>
  <c r="K23" i="4"/>
  <c r="N23" i="4"/>
  <c r="O23" i="4"/>
  <c r="P23" i="4"/>
  <c r="Q23" i="4"/>
  <c r="R23" i="4"/>
  <c r="S23" i="4"/>
  <c r="L24" i="4"/>
  <c r="N24" i="4"/>
  <c r="O24" i="4"/>
  <c r="P24" i="4"/>
  <c r="Q24" i="4"/>
  <c r="R24" i="4"/>
  <c r="S24" i="4"/>
  <c r="L25" i="4"/>
  <c r="O25" i="4"/>
  <c r="P25" i="4"/>
  <c r="Q25" i="4"/>
  <c r="R25" i="4"/>
  <c r="S25" i="4"/>
  <c r="K26" i="4"/>
  <c r="L26" i="4"/>
  <c r="N26" i="4"/>
  <c r="O26" i="4"/>
  <c r="P26" i="4"/>
  <c r="Q26" i="4"/>
  <c r="R26" i="4"/>
  <c r="S26" i="4"/>
  <c r="K27" i="4"/>
  <c r="L27" i="4"/>
  <c r="N27" i="4"/>
  <c r="O27" i="4"/>
  <c r="P27" i="4"/>
  <c r="Q27" i="4"/>
  <c r="R27" i="4"/>
  <c r="S27" i="4"/>
  <c r="K28" i="4"/>
  <c r="L28" i="4"/>
  <c r="N28" i="4"/>
  <c r="O28" i="4"/>
  <c r="P28" i="4"/>
  <c r="R28" i="4"/>
  <c r="S28" i="4"/>
  <c r="L29" i="4"/>
  <c r="M29" i="4"/>
  <c r="N29" i="4"/>
  <c r="O29" i="4"/>
  <c r="P29" i="4"/>
  <c r="R29" i="4"/>
  <c r="S29" i="4"/>
  <c r="N30" i="4"/>
  <c r="O30" i="4"/>
  <c r="P30" i="4"/>
  <c r="Q30" i="4"/>
  <c r="R30" i="4"/>
  <c r="S30" i="4"/>
  <c r="K31" i="4"/>
  <c r="L31" i="4"/>
  <c r="O31" i="4"/>
  <c r="P31" i="4"/>
  <c r="Q31" i="4"/>
  <c r="R31" i="4"/>
  <c r="S31" i="4"/>
  <c r="N32" i="4"/>
  <c r="O32" i="4"/>
  <c r="P32" i="4"/>
  <c r="Q32" i="4"/>
  <c r="R32" i="4"/>
  <c r="S32" i="4"/>
  <c r="O33" i="4"/>
  <c r="P33" i="4"/>
  <c r="Q33" i="4"/>
  <c r="R33" i="4"/>
  <c r="S33" i="4"/>
  <c r="K34" i="4"/>
  <c r="L34" i="4"/>
  <c r="N34" i="4"/>
  <c r="O34" i="4"/>
  <c r="P34" i="4"/>
  <c r="Q34" i="4"/>
  <c r="R34" i="4"/>
  <c r="S34" i="4"/>
  <c r="K35" i="4"/>
  <c r="L35" i="4"/>
  <c r="M35" i="4"/>
  <c r="N35" i="4"/>
  <c r="O35" i="4"/>
  <c r="P35" i="4"/>
  <c r="Q35" i="4"/>
  <c r="R35" i="4"/>
  <c r="S35" i="4"/>
  <c r="K36" i="4"/>
  <c r="L36" i="4"/>
  <c r="M36" i="4"/>
  <c r="N36" i="4"/>
  <c r="O36" i="4"/>
  <c r="P36" i="4"/>
  <c r="Q36" i="4"/>
  <c r="R36" i="4"/>
  <c r="S36" i="4"/>
  <c r="K37" i="4"/>
  <c r="L37" i="4"/>
  <c r="N37" i="4"/>
  <c r="O37" i="4"/>
  <c r="P37" i="4"/>
  <c r="R37" i="4"/>
  <c r="S37" i="4"/>
  <c r="K38" i="4"/>
  <c r="N38" i="4"/>
  <c r="O38" i="4"/>
  <c r="P38" i="4"/>
  <c r="Q38" i="4"/>
  <c r="R38" i="4"/>
  <c r="S38" i="4"/>
  <c r="K39" i="4"/>
  <c r="L39" i="4"/>
  <c r="N39" i="4"/>
  <c r="O39" i="4"/>
  <c r="P39" i="4"/>
  <c r="Q39" i="4"/>
  <c r="R39" i="4"/>
  <c r="S39" i="4"/>
  <c r="K42" i="4"/>
  <c r="L42" i="4"/>
  <c r="M42" i="4"/>
  <c r="N42" i="4"/>
  <c r="O42" i="4"/>
  <c r="R42" i="4"/>
  <c r="S42" i="4"/>
  <c r="K43" i="4"/>
  <c r="M43" i="4"/>
  <c r="N43" i="4"/>
  <c r="O43" i="4"/>
  <c r="Q43" i="4"/>
  <c r="R43" i="4"/>
  <c r="S43" i="4"/>
  <c r="K44" i="4"/>
  <c r="L44" i="4"/>
  <c r="N44" i="4"/>
  <c r="O44" i="4"/>
  <c r="Q44" i="4"/>
  <c r="R44" i="4"/>
  <c r="S44" i="4"/>
  <c r="L45" i="4"/>
  <c r="N45" i="4"/>
  <c r="O45" i="4"/>
  <c r="Q45" i="4"/>
  <c r="R45" i="4"/>
  <c r="S45" i="4"/>
  <c r="K46" i="4"/>
  <c r="L46" i="4"/>
  <c r="N46" i="4"/>
  <c r="O46" i="4"/>
  <c r="P46" i="4"/>
  <c r="Q46" i="4"/>
  <c r="R46" i="4"/>
  <c r="S46" i="4"/>
  <c r="K48" i="4"/>
  <c r="L48" i="4"/>
  <c r="N48" i="4"/>
  <c r="O48" i="4"/>
  <c r="P48" i="4"/>
  <c r="Q48" i="4"/>
  <c r="R48" i="4"/>
  <c r="S48" i="4"/>
  <c r="K49" i="4"/>
  <c r="L49" i="4"/>
  <c r="N49" i="4"/>
  <c r="O49" i="4"/>
  <c r="P49" i="4"/>
  <c r="Q49" i="4"/>
  <c r="R49" i="4"/>
  <c r="S49" i="4"/>
  <c r="K50" i="4"/>
  <c r="L50" i="4"/>
  <c r="N50" i="4"/>
  <c r="O50" i="4"/>
  <c r="P50" i="4"/>
  <c r="Q50" i="4"/>
  <c r="R50" i="4"/>
  <c r="S50" i="4"/>
  <c r="K51" i="4"/>
  <c r="L51" i="4"/>
  <c r="N51" i="4"/>
  <c r="O51" i="4"/>
  <c r="P51" i="4"/>
  <c r="Q51" i="4"/>
  <c r="R51" i="4"/>
  <c r="S51" i="4"/>
  <c r="M52" i="4"/>
  <c r="O52" i="4"/>
  <c r="P52" i="4"/>
  <c r="Q52" i="4"/>
  <c r="R52" i="4"/>
  <c r="S52" i="4"/>
  <c r="K53" i="4"/>
  <c r="M53" i="4"/>
  <c r="O53" i="4"/>
  <c r="P53" i="4"/>
  <c r="Q53" i="4"/>
  <c r="R53" i="4"/>
  <c r="S53" i="4"/>
  <c r="K54" i="4"/>
  <c r="L54" i="4"/>
  <c r="M54" i="4"/>
  <c r="O54" i="4"/>
  <c r="P54" i="4"/>
  <c r="R54" i="4"/>
  <c r="S54" i="4"/>
  <c r="K57" i="4"/>
  <c r="L57" i="4"/>
  <c r="M57" i="4"/>
  <c r="N57" i="4"/>
  <c r="O57" i="4"/>
  <c r="P57" i="4"/>
  <c r="Q57" i="4"/>
  <c r="R57" i="4"/>
  <c r="S57" i="4"/>
  <c r="K58" i="4"/>
  <c r="L58" i="4"/>
  <c r="O58" i="4"/>
  <c r="P58" i="4"/>
  <c r="Q58" i="4"/>
  <c r="R58" i="4"/>
  <c r="S58" i="4"/>
  <c r="K59" i="4"/>
  <c r="L59" i="4"/>
  <c r="N59" i="4"/>
  <c r="O59" i="4"/>
  <c r="P59" i="4"/>
  <c r="Q59" i="4"/>
  <c r="R59" i="4"/>
  <c r="S59" i="4"/>
  <c r="K60" i="4"/>
  <c r="L60" i="4"/>
  <c r="M60" i="4"/>
  <c r="N60" i="4"/>
  <c r="O60" i="4"/>
  <c r="R60" i="4"/>
  <c r="S60" i="4"/>
  <c r="K62" i="4"/>
  <c r="L62" i="4"/>
  <c r="M62" i="4"/>
  <c r="O62" i="4"/>
  <c r="P62" i="4"/>
  <c r="R62" i="4"/>
  <c r="S62" i="4"/>
  <c r="K63" i="4"/>
  <c r="L63" i="4"/>
  <c r="N63" i="4"/>
  <c r="O63" i="4"/>
  <c r="P63" i="4"/>
  <c r="Q63" i="4"/>
  <c r="R63" i="4"/>
  <c r="S63" i="4"/>
  <c r="K68" i="4"/>
  <c r="L68" i="4"/>
  <c r="N68" i="4"/>
  <c r="O68" i="4"/>
  <c r="P68" i="4"/>
  <c r="Q68" i="4"/>
  <c r="R68" i="4"/>
  <c r="S68" i="4"/>
  <c r="K69" i="4"/>
  <c r="L69" i="4"/>
  <c r="N69" i="4"/>
  <c r="O69" i="4"/>
  <c r="P69" i="4"/>
  <c r="Q69" i="4"/>
  <c r="R69" i="4"/>
  <c r="S69" i="4"/>
  <c r="K74" i="4"/>
  <c r="L74" i="4"/>
  <c r="N74" i="4"/>
  <c r="O74" i="4"/>
  <c r="P74" i="4"/>
  <c r="Q74" i="4"/>
  <c r="R74" i="4"/>
  <c r="S74" i="4"/>
  <c r="M75" i="4"/>
  <c r="O75" i="4"/>
  <c r="P75" i="4"/>
  <c r="Q75" i="4"/>
  <c r="R75" i="4"/>
  <c r="S75" i="4"/>
  <c r="K76" i="4"/>
  <c r="L76" i="4"/>
  <c r="M76" i="4"/>
  <c r="N76" i="4"/>
  <c r="O76" i="4"/>
  <c r="P76" i="4"/>
  <c r="Q76" i="4"/>
  <c r="R76" i="4"/>
  <c r="S76" i="4"/>
  <c r="K77" i="4"/>
  <c r="L77" i="4"/>
  <c r="M77" i="4"/>
  <c r="N77" i="4"/>
  <c r="O77" i="4"/>
  <c r="P77" i="4"/>
  <c r="Q77" i="4"/>
  <c r="R77" i="4"/>
  <c r="S77" i="4"/>
  <c r="K78" i="4"/>
  <c r="L78" i="4"/>
  <c r="M78" i="4"/>
  <c r="N78" i="4"/>
  <c r="O78" i="4"/>
  <c r="P78" i="4"/>
  <c r="R78" i="4"/>
  <c r="S78" i="4"/>
  <c r="L79" i="4"/>
  <c r="M79" i="4"/>
  <c r="O79" i="4"/>
  <c r="P79" i="4"/>
  <c r="Q79" i="4"/>
  <c r="R79" i="4"/>
  <c r="S79" i="4"/>
  <c r="K82" i="4"/>
  <c r="L82" i="4"/>
  <c r="M82" i="4"/>
  <c r="N82" i="4"/>
  <c r="P82" i="4"/>
  <c r="R82" i="4"/>
  <c r="S82" i="4"/>
  <c r="K83" i="4"/>
  <c r="M83" i="4"/>
  <c r="Q83" i="4"/>
  <c r="R83" i="4"/>
  <c r="S83" i="4"/>
  <c r="K86" i="4"/>
  <c r="L86" i="4"/>
  <c r="O86" i="4"/>
  <c r="Q86" i="4"/>
  <c r="R86" i="4"/>
  <c r="S86" i="4"/>
  <c r="K87" i="4"/>
  <c r="O87" i="4"/>
  <c r="Q87" i="4"/>
  <c r="R87" i="4"/>
  <c r="S87" i="4"/>
  <c r="K88" i="4"/>
  <c r="L88" i="4"/>
  <c r="N88" i="4"/>
  <c r="P88" i="4"/>
  <c r="Q88" i="4"/>
  <c r="R88" i="4"/>
  <c r="S88" i="4"/>
  <c r="K89" i="4"/>
  <c r="M89" i="4"/>
  <c r="N89" i="4"/>
  <c r="P89" i="4"/>
  <c r="Q89" i="4"/>
  <c r="R89" i="4"/>
  <c r="S89" i="4"/>
  <c r="K90" i="4"/>
  <c r="L90" i="4"/>
  <c r="M90" i="4"/>
  <c r="P90" i="4"/>
  <c r="Q90" i="4"/>
  <c r="R90" i="4"/>
  <c r="S90" i="4"/>
  <c r="K91" i="4"/>
  <c r="L91" i="4"/>
  <c r="M91" i="4"/>
  <c r="P91" i="4"/>
  <c r="Q91" i="4"/>
  <c r="R91" i="4"/>
  <c r="S91" i="4"/>
  <c r="L92" i="4"/>
  <c r="M92" i="4"/>
  <c r="N92" i="4"/>
  <c r="O92" i="4"/>
  <c r="P92" i="4"/>
  <c r="Q92" i="4"/>
  <c r="R92" i="4"/>
  <c r="S92" i="4"/>
  <c r="K93" i="4"/>
  <c r="L93" i="4"/>
  <c r="M93" i="4"/>
  <c r="N93" i="4"/>
  <c r="O93" i="4"/>
  <c r="P93" i="4"/>
  <c r="Q93" i="4"/>
  <c r="R93" i="4"/>
  <c r="S93" i="4"/>
  <c r="K94" i="4"/>
  <c r="L94" i="4"/>
  <c r="O94" i="4"/>
  <c r="P94" i="4"/>
  <c r="Q94" i="4"/>
  <c r="R94" i="4"/>
  <c r="S94" i="4"/>
  <c r="L95" i="4"/>
  <c r="O95" i="4"/>
  <c r="P95" i="4"/>
  <c r="Q95" i="4"/>
  <c r="R95" i="4"/>
  <c r="S95" i="4"/>
  <c r="L98" i="4"/>
  <c r="N98" i="4"/>
  <c r="P98" i="4"/>
  <c r="Q98" i="4"/>
  <c r="R98" i="4"/>
  <c r="S98" i="4"/>
  <c r="L108" i="4"/>
  <c r="M108" i="4"/>
  <c r="N108" i="4"/>
  <c r="O108" i="4"/>
  <c r="P108" i="4"/>
  <c r="Q108" i="4"/>
  <c r="R108" i="4"/>
  <c r="S108" i="4"/>
  <c r="K109" i="4"/>
  <c r="L109" i="4"/>
  <c r="M109" i="4"/>
  <c r="N109" i="4"/>
  <c r="O109" i="4"/>
  <c r="P109" i="4"/>
  <c r="Q109" i="4"/>
  <c r="R109" i="4"/>
  <c r="S109" i="4"/>
  <c r="K110" i="4"/>
  <c r="L110" i="4"/>
  <c r="M110" i="4"/>
  <c r="N110" i="4"/>
  <c r="O110" i="4"/>
  <c r="P110" i="4"/>
  <c r="Q110" i="4"/>
  <c r="R110" i="4"/>
  <c r="S110" i="4"/>
  <c r="K111" i="4"/>
  <c r="L111" i="4"/>
  <c r="O111" i="4"/>
  <c r="P111" i="4"/>
  <c r="Q111" i="4"/>
  <c r="R111" i="4"/>
  <c r="S111" i="4"/>
  <c r="K112" i="4"/>
  <c r="L112" i="4"/>
  <c r="N112" i="4"/>
  <c r="O112" i="4"/>
  <c r="P112" i="4"/>
  <c r="Q112" i="4"/>
  <c r="R112" i="4"/>
  <c r="S112" i="4"/>
  <c r="K115" i="4"/>
  <c r="L115" i="4"/>
  <c r="M115" i="4"/>
  <c r="N115" i="4"/>
  <c r="O115" i="4"/>
  <c r="P115" i="4"/>
  <c r="R115" i="4"/>
  <c r="S115" i="4"/>
  <c r="K116" i="4"/>
  <c r="L116" i="4"/>
  <c r="N116" i="4"/>
  <c r="O116" i="4"/>
  <c r="P116" i="4"/>
  <c r="Q116" i="4"/>
  <c r="R116" i="4"/>
  <c r="S116" i="4"/>
  <c r="K117" i="4"/>
  <c r="L117" i="4"/>
  <c r="M117" i="4"/>
  <c r="N117" i="4"/>
  <c r="O117" i="4"/>
  <c r="P117" i="4"/>
  <c r="R117" i="4"/>
  <c r="S117" i="4"/>
  <c r="K118" i="4"/>
  <c r="L118" i="4"/>
  <c r="M118" i="4"/>
  <c r="O118" i="4"/>
  <c r="Q118" i="4"/>
  <c r="R118" i="4"/>
  <c r="S118" i="4"/>
  <c r="K119" i="4"/>
  <c r="L119" i="4"/>
  <c r="N119" i="4"/>
  <c r="P119" i="4"/>
  <c r="R119" i="4"/>
  <c r="S119" i="4"/>
  <c r="K120" i="4"/>
  <c r="L120" i="4"/>
  <c r="M120" i="4"/>
  <c r="P120" i="4"/>
  <c r="Q120" i="4"/>
  <c r="R120" i="4"/>
  <c r="S120" i="4"/>
  <c r="K121" i="4"/>
  <c r="L121" i="4"/>
  <c r="M121" i="4"/>
  <c r="N121" i="4"/>
  <c r="P121" i="4"/>
  <c r="R121" i="4"/>
  <c r="S121" i="4"/>
  <c r="K122" i="4"/>
  <c r="M122" i="4"/>
  <c r="N122" i="4"/>
  <c r="Q122" i="4"/>
  <c r="R122" i="4"/>
  <c r="S122" i="4"/>
  <c r="K123" i="4"/>
  <c r="L123" i="4"/>
  <c r="M123" i="4"/>
  <c r="P123" i="4"/>
  <c r="Q123" i="4"/>
  <c r="R123" i="4"/>
  <c r="S123" i="4"/>
  <c r="K124" i="4"/>
  <c r="M124" i="4"/>
  <c r="N124" i="4"/>
  <c r="P124" i="4"/>
  <c r="Q124" i="4"/>
  <c r="R124" i="4"/>
  <c r="S124" i="4"/>
  <c r="K125" i="4"/>
  <c r="L125" i="4"/>
  <c r="O125" i="4"/>
  <c r="P125" i="4"/>
  <c r="Q125" i="4"/>
  <c r="R125" i="4"/>
  <c r="S125" i="4"/>
  <c r="K126" i="4"/>
  <c r="L126" i="4"/>
  <c r="M126" i="4"/>
  <c r="N126" i="4"/>
  <c r="O126" i="4"/>
  <c r="P126" i="4"/>
  <c r="Q126" i="4"/>
  <c r="R126" i="4"/>
  <c r="S126" i="4"/>
  <c r="K127" i="4"/>
  <c r="L127" i="4"/>
  <c r="M127" i="4"/>
  <c r="N127" i="4"/>
  <c r="O127" i="4"/>
  <c r="S127" i="4"/>
  <c r="K128" i="4"/>
  <c r="L128" i="4"/>
  <c r="M128" i="4"/>
  <c r="O128" i="4"/>
  <c r="Q128" i="4"/>
  <c r="S128" i="4"/>
  <c r="K129" i="4"/>
  <c r="L129" i="4"/>
  <c r="M129" i="4"/>
  <c r="O129" i="4"/>
  <c r="P129" i="4"/>
  <c r="R129" i="4"/>
  <c r="S129" i="4"/>
  <c r="K130" i="4"/>
  <c r="L130" i="4"/>
  <c r="Q130" i="4"/>
  <c r="R130" i="4"/>
  <c r="S130" i="4"/>
  <c r="K134" i="4"/>
  <c r="L134" i="4"/>
  <c r="M134" i="4"/>
  <c r="O134" i="4"/>
  <c r="P134" i="4"/>
  <c r="R134" i="4"/>
  <c r="S134" i="4"/>
  <c r="M135" i="4"/>
  <c r="N135" i="4"/>
  <c r="O135" i="4"/>
  <c r="P135" i="4"/>
  <c r="Q135" i="4"/>
  <c r="R135" i="4"/>
  <c r="S135" i="4"/>
  <c r="K136" i="4"/>
  <c r="L136" i="4"/>
  <c r="M136" i="4"/>
  <c r="O136" i="4"/>
  <c r="Q136" i="4"/>
  <c r="R136" i="4"/>
  <c r="S136" i="4"/>
  <c r="K137" i="4"/>
  <c r="L137" i="4"/>
  <c r="M137" i="4"/>
  <c r="O137" i="4"/>
  <c r="Q137" i="4"/>
  <c r="R137" i="4"/>
  <c r="S137" i="4"/>
  <c r="K139" i="4"/>
  <c r="L139" i="4"/>
  <c r="M139" i="4"/>
  <c r="N139" i="4"/>
  <c r="O139" i="4"/>
  <c r="P139" i="4"/>
  <c r="Q139" i="4"/>
  <c r="R139" i="4"/>
  <c r="S139" i="4"/>
  <c r="K140" i="4"/>
  <c r="L140" i="4"/>
  <c r="M140" i="4"/>
  <c r="N140" i="4"/>
  <c r="O140" i="4"/>
  <c r="P140" i="4"/>
  <c r="Q140" i="4"/>
  <c r="R140" i="4"/>
  <c r="S140" i="4"/>
  <c r="L5" i="4"/>
  <c r="M5" i="4"/>
  <c r="O5" i="4"/>
  <c r="P5" i="4"/>
  <c r="Q5" i="4"/>
  <c r="R5" i="4"/>
  <c r="S5" i="4"/>
  <c r="K6" i="4"/>
  <c r="L6" i="4"/>
  <c r="O6" i="4"/>
  <c r="P6" i="4"/>
  <c r="Q6" i="4"/>
  <c r="R6" i="4"/>
  <c r="S6" i="4"/>
  <c r="K7" i="4"/>
  <c r="L7" i="4"/>
  <c r="O7" i="4"/>
  <c r="P7" i="4"/>
  <c r="Q7" i="4"/>
  <c r="R7" i="4"/>
  <c r="S7" i="4"/>
  <c r="K8" i="4"/>
  <c r="L8" i="4"/>
  <c r="N8" i="4"/>
  <c r="O8" i="4"/>
  <c r="P8" i="4"/>
  <c r="Q8" i="4"/>
  <c r="R8" i="4"/>
  <c r="S8" i="4"/>
  <c r="K9" i="4"/>
  <c r="L9" i="4"/>
  <c r="N9" i="4"/>
  <c r="O9" i="4"/>
  <c r="P9" i="4"/>
  <c r="Q9" i="4"/>
  <c r="R9" i="4"/>
  <c r="S9" i="4"/>
  <c r="K10" i="4"/>
  <c r="L10" i="4"/>
  <c r="N10" i="4"/>
  <c r="O10" i="4"/>
  <c r="P10" i="4"/>
  <c r="Q10" i="4"/>
  <c r="R10" i="4"/>
  <c r="S10" i="4"/>
  <c r="L11" i="4"/>
  <c r="O11" i="4"/>
  <c r="P11" i="4"/>
  <c r="Q11" i="4"/>
  <c r="R11" i="4"/>
  <c r="S11" i="4"/>
  <c r="K12" i="4"/>
  <c r="L12" i="4"/>
  <c r="N12" i="4"/>
  <c r="P12" i="4"/>
  <c r="Q12" i="4"/>
  <c r="R12" i="4"/>
  <c r="S12" i="4"/>
  <c r="K13" i="4"/>
  <c r="N13" i="4"/>
  <c r="Q13" i="4"/>
  <c r="R13" i="4"/>
  <c r="K14" i="4"/>
  <c r="L14" i="4"/>
  <c r="M14" i="4"/>
  <c r="N14" i="4"/>
  <c r="P14" i="4"/>
  <c r="R14" i="4"/>
  <c r="S14" i="4"/>
  <c r="K15" i="4"/>
  <c r="L17" i="4"/>
  <c r="N17" i="4"/>
  <c r="O17" i="4"/>
  <c r="Q17" i="4"/>
  <c r="R17" i="4"/>
  <c r="S17" i="4"/>
  <c r="K18" i="4"/>
  <c r="M18" i="4"/>
  <c r="N18" i="4"/>
  <c r="O18" i="4"/>
  <c r="P18" i="4"/>
  <c r="Q18" i="4"/>
  <c r="R18" i="4"/>
  <c r="S18" i="4"/>
  <c r="R4" i="4"/>
  <c r="Q4" i="4"/>
  <c r="P4" i="4"/>
  <c r="O4" i="4"/>
  <c r="L4" i="4"/>
  <c r="K4" i="4"/>
  <c r="W19" i="4" l="1"/>
  <c r="W36" i="4"/>
  <c r="W57" i="4"/>
  <c r="W77" i="4"/>
  <c r="W93" i="4"/>
  <c r="W110" i="4"/>
  <c r="W126" i="4"/>
  <c r="U109" i="4" l="1"/>
  <c r="V109" i="4"/>
  <c r="S4" i="4"/>
  <c r="U76" i="4"/>
  <c r="V76" i="4"/>
  <c r="Z4" i="4" a="1"/>
  <c r="Z4" i="4" s="1"/>
  <c r="Z3" i="4" s="1"/>
  <c r="M154" i="4" s="1"/>
  <c r="AA4" i="4" a="1"/>
  <c r="AA4" i="4" s="1"/>
  <c r="AA3" i="4" s="1"/>
  <c r="AB4" i="4" a="1"/>
  <c r="AB4" i="4" s="1"/>
  <c r="AB3" i="4" s="1"/>
  <c r="AC4" i="4" a="1"/>
  <c r="AC4" i="4" s="1"/>
  <c r="AC3" i="4" s="1"/>
  <c r="O154" i="4" s="1"/>
  <c r="Y3" i="4"/>
  <c r="L154" i="4" s="1"/>
  <c r="U139" i="4"/>
  <c r="V139" i="4"/>
  <c r="U137" i="4"/>
  <c r="V137" i="4"/>
  <c r="U134" i="4"/>
  <c r="V134" i="4"/>
  <c r="U128" i="4"/>
  <c r="V128" i="4"/>
  <c r="U121" i="4"/>
  <c r="V121" i="4"/>
  <c r="U115" i="4"/>
  <c r="V115" i="4"/>
  <c r="U95" i="4"/>
  <c r="V95" i="4"/>
  <c r="U91" i="4"/>
  <c r="V91" i="4"/>
  <c r="U86" i="4"/>
  <c r="V86" i="4"/>
  <c r="U79" i="4"/>
  <c r="V79" i="4"/>
  <c r="U69" i="4"/>
  <c r="V69" i="4"/>
  <c r="U63" i="4"/>
  <c r="V63" i="4"/>
  <c r="U59" i="4"/>
  <c r="V59" i="4"/>
  <c r="U51" i="4"/>
  <c r="V51" i="4"/>
  <c r="U46" i="4"/>
  <c r="V46" i="4"/>
  <c r="U44" i="4"/>
  <c r="V44" i="4"/>
  <c r="U39" i="4"/>
  <c r="V39" i="4"/>
  <c r="U35" i="4"/>
  <c r="V35" i="4"/>
  <c r="U32" i="4"/>
  <c r="V32" i="4"/>
  <c r="U18" i="4"/>
  <c r="V18" i="4"/>
  <c r="U26" i="4"/>
  <c r="V26" i="4"/>
  <c r="U14" i="4"/>
  <c r="V14" i="4"/>
  <c r="U9" i="4"/>
  <c r="V9" i="4"/>
  <c r="R128" i="4" l="1"/>
  <c r="N95" i="4"/>
  <c r="N86" i="4"/>
  <c r="K32" i="4"/>
  <c r="N79" i="4"/>
  <c r="M86" i="4"/>
  <c r="Q134" i="4"/>
  <c r="N91" i="4"/>
  <c r="N137" i="4"/>
  <c r="N128" i="4"/>
  <c r="M95" i="4"/>
  <c r="O121" i="4"/>
  <c r="M32" i="4"/>
  <c r="P44" i="4"/>
  <c r="Q14" i="4"/>
  <c r="M51" i="4"/>
  <c r="M9" i="4"/>
  <c r="P86" i="4"/>
  <c r="W109" i="4"/>
  <c r="O14" i="4"/>
  <c r="M69" i="4"/>
  <c r="M46" i="4"/>
  <c r="K79" i="4"/>
  <c r="K95" i="4"/>
  <c r="Q121" i="4"/>
  <c r="L32" i="4"/>
  <c r="O91" i="4"/>
  <c r="M63" i="4"/>
  <c r="M39" i="4"/>
  <c r="N134" i="4"/>
  <c r="L18" i="4"/>
  <c r="M44" i="4"/>
  <c r="P137" i="4"/>
  <c r="Q115" i="4"/>
  <c r="P128" i="4"/>
  <c r="M59" i="4"/>
  <c r="M26" i="4"/>
  <c r="W76" i="4"/>
  <c r="W35" i="4"/>
  <c r="W14" i="4"/>
  <c r="W128" i="4"/>
  <c r="W39" i="4"/>
  <c r="W9" i="4"/>
  <c r="W115" i="4"/>
  <c r="W44" i="4"/>
  <c r="W51" i="4"/>
  <c r="W86" i="4"/>
  <c r="W59" i="4"/>
  <c r="W91" i="4"/>
  <c r="W46" i="4"/>
  <c r="W69" i="4"/>
  <c r="W134" i="4"/>
  <c r="W26" i="4"/>
  <c r="W95" i="4"/>
  <c r="W63" i="4"/>
  <c r="W137" i="4"/>
  <c r="W18" i="4"/>
  <c r="W32" i="4"/>
  <c r="W79" i="4"/>
  <c r="W121" i="4"/>
  <c r="W139" i="4"/>
  <c r="N154" i="4"/>
  <c r="P154" i="4" s="1"/>
  <c r="X3" i="4"/>
  <c r="U28" i="4" l="1"/>
  <c r="V28" i="4"/>
  <c r="U140" i="4"/>
  <c r="V140" i="4"/>
  <c r="Q28" i="4" l="1"/>
  <c r="M28" i="4"/>
  <c r="W28" i="4"/>
  <c r="W140" i="4"/>
  <c r="K141" i="4"/>
  <c r="L141" i="4"/>
  <c r="M141" i="4"/>
  <c r="N141" i="4"/>
  <c r="O141" i="4"/>
  <c r="P141" i="4"/>
  <c r="Q141" i="4"/>
  <c r="R141" i="4"/>
  <c r="U5" i="4"/>
  <c r="N5" i="4" s="1"/>
  <c r="V5" i="4"/>
  <c r="U6" i="4"/>
  <c r="V6" i="4"/>
  <c r="U7" i="4"/>
  <c r="V7" i="4"/>
  <c r="U8" i="4"/>
  <c r="V8" i="4"/>
  <c r="U10" i="4"/>
  <c r="V10" i="4"/>
  <c r="U11" i="4"/>
  <c r="V11" i="4"/>
  <c r="U12" i="4"/>
  <c r="V12" i="4"/>
  <c r="U13" i="4"/>
  <c r="V13" i="4"/>
  <c r="U15" i="4"/>
  <c r="V15" i="4"/>
  <c r="U17" i="4"/>
  <c r="V17" i="4"/>
  <c r="U20" i="4"/>
  <c r="V20" i="4"/>
  <c r="U21" i="4"/>
  <c r="V21" i="4"/>
  <c r="U22" i="4"/>
  <c r="V22" i="4"/>
  <c r="U23" i="4"/>
  <c r="V23" i="4"/>
  <c r="U24" i="4"/>
  <c r="K24" i="4" s="1"/>
  <c r="V24" i="4"/>
  <c r="U25" i="4"/>
  <c r="V25" i="4"/>
  <c r="U27" i="4"/>
  <c r="V27" i="4"/>
  <c r="U29" i="4"/>
  <c r="V29" i="4"/>
  <c r="U30" i="4"/>
  <c r="V30" i="4"/>
  <c r="U31" i="4"/>
  <c r="V31" i="4"/>
  <c r="U33" i="4"/>
  <c r="V33" i="4"/>
  <c r="U34" i="4"/>
  <c r="V34" i="4"/>
  <c r="U37" i="4"/>
  <c r="V37" i="4"/>
  <c r="U38" i="4"/>
  <c r="V38" i="4"/>
  <c r="U42" i="4"/>
  <c r="V42" i="4"/>
  <c r="U43" i="4"/>
  <c r="V43" i="4"/>
  <c r="U45" i="4"/>
  <c r="V45" i="4"/>
  <c r="U48" i="4"/>
  <c r="V48" i="4"/>
  <c r="U49" i="4"/>
  <c r="V49" i="4"/>
  <c r="U50" i="4"/>
  <c r="V50" i="4"/>
  <c r="U52" i="4"/>
  <c r="V52" i="4"/>
  <c r="U53" i="4"/>
  <c r="V53" i="4"/>
  <c r="U54" i="4"/>
  <c r="V54" i="4"/>
  <c r="U58" i="4"/>
  <c r="V58" i="4"/>
  <c r="U60" i="4"/>
  <c r="V60" i="4"/>
  <c r="U62" i="4"/>
  <c r="V62" i="4"/>
  <c r="U68" i="4"/>
  <c r="V68" i="4"/>
  <c r="U74" i="4"/>
  <c r="V74" i="4"/>
  <c r="U75" i="4"/>
  <c r="V75" i="4"/>
  <c r="U78" i="4"/>
  <c r="V78" i="4"/>
  <c r="U82" i="4"/>
  <c r="V82" i="4"/>
  <c r="U83" i="4"/>
  <c r="V83" i="4"/>
  <c r="U87" i="4"/>
  <c r="V87" i="4"/>
  <c r="U88" i="4"/>
  <c r="V88" i="4"/>
  <c r="U89" i="4"/>
  <c r="V89" i="4"/>
  <c r="U90" i="4"/>
  <c r="V90" i="4"/>
  <c r="U92" i="4"/>
  <c r="V92" i="4"/>
  <c r="U94" i="4"/>
  <c r="V94" i="4"/>
  <c r="U98" i="4"/>
  <c r="V98" i="4"/>
  <c r="U108" i="4"/>
  <c r="V108" i="4"/>
  <c r="U111" i="4"/>
  <c r="V111" i="4"/>
  <c r="U112" i="4"/>
  <c r="V112" i="4"/>
  <c r="U116" i="4"/>
  <c r="V116" i="4"/>
  <c r="U117" i="4"/>
  <c r="V117" i="4"/>
  <c r="U118" i="4"/>
  <c r="V118" i="4"/>
  <c r="U119" i="4"/>
  <c r="V119" i="4"/>
  <c r="U120" i="4"/>
  <c r="V120" i="4"/>
  <c r="U122" i="4"/>
  <c r="V122" i="4"/>
  <c r="U123" i="4"/>
  <c r="V123" i="4"/>
  <c r="U124" i="4"/>
  <c r="V124" i="4"/>
  <c r="U125" i="4"/>
  <c r="V125" i="4"/>
  <c r="U127" i="4"/>
  <c r="V127" i="4"/>
  <c r="U129" i="4"/>
  <c r="V129" i="4"/>
  <c r="U130" i="4"/>
  <c r="V130" i="4"/>
  <c r="U135" i="4"/>
  <c r="V135" i="4"/>
  <c r="U136" i="4"/>
  <c r="V136" i="4"/>
  <c r="U4" i="4"/>
  <c r="V4" i="4"/>
  <c r="P130" i="4" l="1"/>
  <c r="N129" i="4"/>
  <c r="O130" i="4"/>
  <c r="R127" i="4"/>
  <c r="R146" i="4" s="1"/>
  <c r="O119" i="4"/>
  <c r="P122" i="4"/>
  <c r="L122" i="4"/>
  <c r="O120" i="4"/>
  <c r="O98" i="4"/>
  <c r="N111" i="4"/>
  <c r="N94" i="4"/>
  <c r="P87" i="4"/>
  <c r="N87" i="4"/>
  <c r="O82" i="4"/>
  <c r="O83" i="4"/>
  <c r="K75" i="4"/>
  <c r="M58" i="4"/>
  <c r="N54" i="4"/>
  <c r="S15" i="4"/>
  <c r="K52" i="4"/>
  <c r="M45" i="4"/>
  <c r="K33" i="4"/>
  <c r="K25" i="4"/>
  <c r="K17" i="4"/>
  <c r="L15" i="4"/>
  <c r="M4" i="4"/>
  <c r="L38" i="4"/>
  <c r="K11" i="4"/>
  <c r="M30" i="4"/>
  <c r="O13" i="4"/>
  <c r="S13" i="4"/>
  <c r="S146" i="4" s="1"/>
  <c r="P13" i="4"/>
  <c r="Q37" i="4"/>
  <c r="M31" i="4"/>
  <c r="M7" i="4"/>
  <c r="N75" i="4"/>
  <c r="L87" i="4"/>
  <c r="N118" i="4"/>
  <c r="N136" i="4"/>
  <c r="O124" i="4"/>
  <c r="N62" i="4"/>
  <c r="N130" i="4"/>
  <c r="M125" i="4"/>
  <c r="Q119" i="4"/>
  <c r="N90" i="4"/>
  <c r="K98" i="4"/>
  <c r="L89" i="4"/>
  <c r="O123" i="4"/>
  <c r="K135" i="4"/>
  <c r="O88" i="4"/>
  <c r="N83" i="4"/>
  <c r="L83" i="4"/>
  <c r="Q127" i="4"/>
  <c r="L30" i="4"/>
  <c r="N22" i="4"/>
  <c r="N52" i="4"/>
  <c r="L43" i="4"/>
  <c r="N53" i="4"/>
  <c r="L23" i="4"/>
  <c r="Q42" i="4"/>
  <c r="K29" i="4"/>
  <c r="M21" i="4"/>
  <c r="Q60" i="4"/>
  <c r="P45" i="4"/>
  <c r="M20" i="4"/>
  <c r="O12" i="4"/>
  <c r="N25" i="4"/>
  <c r="N11" i="4"/>
  <c r="M33" i="4"/>
  <c r="L13" i="4"/>
  <c r="N33" i="4"/>
  <c r="M6" i="4"/>
  <c r="Q129" i="4"/>
  <c r="O122" i="4"/>
  <c r="M88" i="4"/>
  <c r="M116" i="4"/>
  <c r="M130" i="4"/>
  <c r="N125" i="4"/>
  <c r="M94" i="4"/>
  <c r="O89" i="4"/>
  <c r="M50" i="4"/>
  <c r="P118" i="4"/>
  <c r="K108" i="4"/>
  <c r="Q82" i="4"/>
  <c r="M74" i="4"/>
  <c r="N58" i="4"/>
  <c r="M49" i="4"/>
  <c r="M38" i="4"/>
  <c r="N31" i="4"/>
  <c r="M23" i="4"/>
  <c r="P17" i="4"/>
  <c r="M8" i="4"/>
  <c r="M24" i="4"/>
  <c r="L124" i="4"/>
  <c r="L135" i="4"/>
  <c r="N123" i="4"/>
  <c r="Q117" i="4"/>
  <c r="M98" i="4"/>
  <c r="O90" i="4"/>
  <c r="Q78" i="4"/>
  <c r="N4" i="4"/>
  <c r="P42" i="4"/>
  <c r="M68" i="4"/>
  <c r="P60" i="4"/>
  <c r="M119" i="4"/>
  <c r="L75" i="4"/>
  <c r="L33" i="4"/>
  <c r="L53" i="4"/>
  <c r="N20" i="4"/>
  <c r="M12" i="4"/>
  <c r="P83" i="4"/>
  <c r="M10" i="4"/>
  <c r="P136" i="4"/>
  <c r="P127" i="4"/>
  <c r="M25" i="4"/>
  <c r="M87" i="4"/>
  <c r="Q62" i="4"/>
  <c r="W11" i="4"/>
  <c r="M11" i="4"/>
  <c r="M111" i="4"/>
  <c r="P43" i="4"/>
  <c r="M48" i="4"/>
  <c r="M37" i="4"/>
  <c r="K30" i="4"/>
  <c r="M22" i="4"/>
  <c r="N7" i="4"/>
  <c r="K92" i="4"/>
  <c r="N120" i="4"/>
  <c r="L52" i="4"/>
  <c r="Q54" i="4"/>
  <c r="K45" i="4"/>
  <c r="Q29" i="4"/>
  <c r="K21" i="4"/>
  <c r="M13" i="4"/>
  <c r="N6" i="4"/>
  <c r="W112" i="4"/>
  <c r="M112" i="4"/>
  <c r="W34" i="4"/>
  <c r="M34" i="4"/>
  <c r="W27" i="4"/>
  <c r="M27" i="4"/>
  <c r="K5" i="4"/>
  <c r="W15" i="4"/>
  <c r="W50" i="4"/>
  <c r="W42" i="4"/>
  <c r="W24" i="4"/>
  <c r="W125" i="4"/>
  <c r="W119" i="4"/>
  <c r="W117" i="4"/>
  <c r="W83" i="4"/>
  <c r="W7" i="4"/>
  <c r="W5" i="4"/>
  <c r="W127" i="4"/>
  <c r="W120" i="4"/>
  <c r="W111" i="4"/>
  <c r="W92" i="4"/>
  <c r="W87" i="4"/>
  <c r="W62" i="4"/>
  <c r="W52" i="4"/>
  <c r="W43" i="4"/>
  <c r="W25" i="4"/>
  <c r="W12" i="4"/>
  <c r="W129" i="4"/>
  <c r="W88" i="4"/>
  <c r="W33" i="4"/>
  <c r="W75" i="4"/>
  <c r="W10" i="4"/>
  <c r="W122" i="4"/>
  <c r="W53" i="4"/>
  <c r="W136" i="4"/>
  <c r="W118" i="4"/>
  <c r="W82" i="4"/>
  <c r="W74" i="4"/>
  <c r="W58" i="4"/>
  <c r="W49" i="4"/>
  <c r="W38" i="4"/>
  <c r="W31" i="4"/>
  <c r="W23" i="4"/>
  <c r="W124" i="4"/>
  <c r="W108" i="4"/>
  <c r="W17" i="4"/>
  <c r="W8" i="4"/>
  <c r="W98" i="4"/>
  <c r="W90" i="4"/>
  <c r="W78" i="4"/>
  <c r="W48" i="4"/>
  <c r="W37" i="4"/>
  <c r="W30" i="4"/>
  <c r="W22" i="4"/>
  <c r="W4" i="4"/>
  <c r="W135" i="4"/>
  <c r="W89" i="4"/>
  <c r="W68" i="4"/>
  <c r="W54" i="4"/>
  <c r="W45" i="4"/>
  <c r="W29" i="4"/>
  <c r="W21" i="4"/>
  <c r="W20" i="4"/>
  <c r="W60" i="4"/>
  <c r="W123" i="4"/>
  <c r="W130" i="4"/>
  <c r="W116" i="4"/>
  <c r="W94" i="4"/>
  <c r="W13" i="4"/>
  <c r="W6" i="4"/>
  <c r="F174" i="4" l="1"/>
  <c r="Q146" i="4"/>
  <c r="N146" i="4"/>
  <c r="O146" i="4"/>
  <c r="L146" i="4"/>
  <c r="M146" i="4"/>
  <c r="K146" i="4"/>
  <c r="P146" i="4"/>
  <c r="W144" i="4"/>
  <c r="E175" i="4"/>
  <c r="E173" i="4"/>
  <c r="T142" i="4"/>
  <c r="F173" i="4"/>
  <c r="F175" i="4"/>
  <c r="E172" i="4"/>
  <c r="E174" i="4"/>
  <c r="F172" i="4"/>
  <c r="S147" i="4"/>
  <c r="S148" i="4" s="1"/>
  <c r="G174" i="4" l="1"/>
  <c r="N161" i="4"/>
  <c r="F176" i="4"/>
  <c r="E176" i="4"/>
  <c r="G172" i="4"/>
  <c r="G173" i="4"/>
  <c r="G175" i="4"/>
  <c r="M159" i="4"/>
  <c r="Q147" i="4"/>
  <c r="R148" i="4" s="1"/>
  <c r="M158" i="4"/>
  <c r="M147" i="4"/>
  <c r="N148" i="4" s="1"/>
  <c r="O147" i="4"/>
  <c r="K147" i="4"/>
  <c r="L148" i="4" s="1"/>
  <c r="T146" i="4"/>
  <c r="R149" i="4" s="1"/>
  <c r="N162" i="4" l="1"/>
  <c r="M149" i="4"/>
  <c r="Q149" i="4"/>
  <c r="O149" i="4"/>
  <c r="K149" i="4"/>
  <c r="N149" i="4"/>
  <c r="L149" i="4"/>
  <c r="P149" i="4"/>
  <c r="G176" i="4"/>
  <c r="H174" i="4" s="1"/>
  <c r="N159" i="4"/>
  <c r="O148" i="4"/>
  <c r="N163" i="4"/>
  <c r="N164" i="4" s="1"/>
  <c r="K148" i="4"/>
  <c r="N158" i="4"/>
  <c r="P148" i="4"/>
  <c r="M148" i="4"/>
  <c r="Q148" i="4"/>
  <c r="H173" i="4" l="1"/>
  <c r="H175" i="4"/>
  <c r="H172" i="4"/>
  <c r="H176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<sst xmlns="http://schemas.openxmlformats.org/spreadsheetml/2006/main" count="898" uniqueCount="226">
  <si>
    <t>DISCIPLINA</t>
  </si>
  <si>
    <t>Grad didactic</t>
  </si>
  <si>
    <t>SL</t>
  </si>
  <si>
    <t>Nr disc.</t>
  </si>
  <si>
    <t>Cadru didactic</t>
  </si>
  <si>
    <t>Olaru Ionel</t>
  </si>
  <si>
    <t>Căliman Radu</t>
  </si>
  <si>
    <t>Zichil Valentin</t>
  </si>
  <si>
    <t>Schnakovszky Carol</t>
  </si>
  <si>
    <t>Herghelegiu Eugen</t>
  </si>
  <si>
    <t>Ciubotariu Vlad Andrei</t>
  </si>
  <si>
    <t>AN 2</t>
  </si>
  <si>
    <t>AN 4</t>
  </si>
  <si>
    <t>Tipul postului</t>
  </si>
  <si>
    <t>Felul încadrării</t>
  </si>
  <si>
    <t>Situația titularizării</t>
  </si>
  <si>
    <t>NB</t>
  </si>
  <si>
    <t>PO</t>
  </si>
  <si>
    <t>CONF</t>
  </si>
  <si>
    <t>PROF</t>
  </si>
  <si>
    <t xml:space="preserve">AN 1 </t>
  </si>
  <si>
    <t>Andrioaia Dragoș Alexandru</t>
  </si>
  <si>
    <t>Sem.</t>
  </si>
  <si>
    <t>LECTOR</t>
  </si>
  <si>
    <t>Andrioai Gabriela</t>
  </si>
  <si>
    <t>Fracțiuni posturi asistent</t>
  </si>
  <si>
    <t>Fracțiuni posturi S.l./Lector</t>
  </si>
  <si>
    <t>Fracțiuni posturi Conf</t>
  </si>
  <si>
    <t>Fracțiuni posturi Prof</t>
  </si>
  <si>
    <t>Fracțiune din post</t>
  </si>
  <si>
    <t>TOTAL</t>
  </si>
  <si>
    <t>Total posturi</t>
  </si>
  <si>
    <t>AN 3</t>
  </si>
  <si>
    <t>Bârsan Narcis</t>
  </si>
  <si>
    <t>Tâmpu Cătălin Nicolae</t>
  </si>
  <si>
    <t>Raveica Crinel Ionel</t>
  </si>
  <si>
    <t>Rusu Dragoș Ioan</t>
  </si>
  <si>
    <t>Radu Maria Crina</t>
  </si>
  <si>
    <t>Moșneguțu Emilian</t>
  </si>
  <si>
    <t>Tomozei Claudia</t>
  </si>
  <si>
    <t>Banu Ioan Viorel</t>
  </si>
  <si>
    <t>Grigoraș Cosmin Constantin</t>
  </si>
  <si>
    <t>Nedeff Valentin</t>
  </si>
  <si>
    <t>1/16</t>
  </si>
  <si>
    <t>Lungu Otilia</t>
  </si>
  <si>
    <t>2/16</t>
  </si>
  <si>
    <t>Voinea Lucian</t>
  </si>
  <si>
    <t>Furdu Iulian</t>
  </si>
  <si>
    <t>Geometrie descriptivă - Curs</t>
  </si>
  <si>
    <t>Programarea calculatoarelor și limbaje de programare 1 - Curs</t>
  </si>
  <si>
    <t>Programarea calculatoarelor și limbaje de programare 1 - Laborator</t>
  </si>
  <si>
    <t>ASIST</t>
  </si>
  <si>
    <t>Engleză tehnică 1 - Seminar</t>
  </si>
  <si>
    <t>Franceză tehnică 1 - Seminar</t>
  </si>
  <si>
    <t>Fizică - Curs</t>
  </si>
  <si>
    <t>Fizică - Seminar</t>
  </si>
  <si>
    <t>Programarea calculatoarelor și limbaje de programare 2 - Curs</t>
  </si>
  <si>
    <t>Mecanică - Curs</t>
  </si>
  <si>
    <t>Mecanică - Seminar</t>
  </si>
  <si>
    <t>Tehnologia materialelor - Curs</t>
  </si>
  <si>
    <t>Engleză tehnică 2 - Seminar</t>
  </si>
  <si>
    <t>Economie generală - Curs</t>
  </si>
  <si>
    <t>Rezistenţa materialelor 1 - Curs</t>
  </si>
  <si>
    <t>Rezistenţa materialelor 1 - Seminar</t>
  </si>
  <si>
    <t>Rezistenţa materialelor 1 - Laborator</t>
  </si>
  <si>
    <t>Mecanisme 1 - Curs</t>
  </si>
  <si>
    <t>Mecanisme 1 - Laborator</t>
  </si>
  <si>
    <t>Toleranţe şi control dimensional - Curs</t>
  </si>
  <si>
    <t>Toleranţe şi control dimensional - Laborator</t>
  </si>
  <si>
    <t>Electrotehnică - Curs</t>
  </si>
  <si>
    <t>Electrotehnică - Laborator</t>
  </si>
  <si>
    <t>Engleză tehnică 3 - Seminar</t>
  </si>
  <si>
    <t>Franceză tehnică 3 - Seminar</t>
  </si>
  <si>
    <t>Educaţie fizică şi sport 3 - Seminar</t>
  </si>
  <si>
    <t>Rezistența materialelor 2 - Curs</t>
  </si>
  <si>
    <t>Mecanisme 2 - Curs</t>
  </si>
  <si>
    <t>Mecanisme 2 - Proiect</t>
  </si>
  <si>
    <t>Vibraţii mecanice - Laborator</t>
  </si>
  <si>
    <t>Vibraţii mecanice - Curs</t>
  </si>
  <si>
    <t>Mecanica fluidelor - Curs</t>
  </si>
  <si>
    <t>Mecanica fluidelor - Laborator</t>
  </si>
  <si>
    <t>Acționări hidraulice și pneumatice - Curs</t>
  </si>
  <si>
    <t>Acționări hidraulice și pneumatice - Laborator</t>
  </si>
  <si>
    <t>Engleză tehnică 4 - Seminar</t>
  </si>
  <si>
    <t>Franceză tehnică 4 - Seminar</t>
  </si>
  <si>
    <t>Organe de maşini 1 - Curs</t>
  </si>
  <si>
    <t>Organe de maşini 1 - Laborator</t>
  </si>
  <si>
    <t>Organe de maşini 2 - Curs</t>
  </si>
  <si>
    <t>Organe de maşini 2 - Proiect</t>
  </si>
  <si>
    <t>Metoda elementului finit - Curs</t>
  </si>
  <si>
    <t>Metoda elementului finit - Laborator</t>
  </si>
  <si>
    <t>Ergonomie - Curs</t>
  </si>
  <si>
    <t>Ergonomie - Seminar</t>
  </si>
  <si>
    <t>Antreprenoriat - Curs</t>
  </si>
  <si>
    <t>Antreprenoriat - Proiect</t>
  </si>
  <si>
    <t>LISTA CADRELOR</t>
  </si>
  <si>
    <t>SL/ LECTOR</t>
  </si>
  <si>
    <t>Vacant</t>
  </si>
  <si>
    <t>TITULAR</t>
  </si>
  <si>
    <t>Geometrie descriptivă - Seminar</t>
  </si>
  <si>
    <t>Ştiinţa şi ingineria materialelor - Curs</t>
  </si>
  <si>
    <t>Ştiinţa şi ingineria materialelor - Laborator</t>
  </si>
  <si>
    <t>Tehnologia materialelor - Laborator</t>
  </si>
  <si>
    <t>Niță Bogdan</t>
  </si>
  <si>
    <t>1/13</t>
  </si>
  <si>
    <t>Franceză tehnică 2  - Seminar</t>
  </si>
  <si>
    <t>Pleșcău Ioana</t>
  </si>
  <si>
    <t>Irimia Oana</t>
  </si>
  <si>
    <t>Rezistența materialelor 2 - Seminar</t>
  </si>
  <si>
    <t>SL/LECTOR</t>
  </si>
  <si>
    <t>Calcul în funcție de gradul didactic al titularului</t>
  </si>
  <si>
    <t>Repartizare posturi</t>
  </si>
  <si>
    <t>Statistică posturi norma de bază/plata cu ora</t>
  </si>
  <si>
    <t xml:space="preserve">Total Prof&amp;Conf:  </t>
  </si>
  <si>
    <t xml:space="preserve">Procent Prof&amp;Conf:  </t>
  </si>
  <si>
    <t>Fracțiuni posturi 
Conf</t>
  </si>
  <si>
    <t>Fracțiuni posturi
Prof</t>
  </si>
  <si>
    <t>Procentaj din total posturi</t>
  </si>
  <si>
    <t xml:space="preserve">Total NB Prof&amp;Conf:  </t>
  </si>
  <si>
    <t xml:space="preserve">Procent NB Prof&amp;Conf:  </t>
  </si>
  <si>
    <t>Matematică aplicată în inginerie - Curs</t>
  </si>
  <si>
    <t>Matematică aplicată în inginerie - Seminar</t>
  </si>
  <si>
    <t>Chimie general - Curs</t>
  </si>
  <si>
    <t>Chimie general - Laborator</t>
  </si>
  <si>
    <t>Noțiuni de etică și integritate academică - Curs</t>
  </si>
  <si>
    <t>Noțiuni de etică și integritate academică - Seminar</t>
  </si>
  <si>
    <t>Roșu Ana Maria</t>
  </si>
  <si>
    <t>Chițimuș Dana Alexandra</t>
  </si>
  <si>
    <t>Elemente de desen tehnic - Curs</t>
  </si>
  <si>
    <t>Elemente de desen tehnic - Seminar</t>
  </si>
  <si>
    <t>Economie generală - Seminar</t>
  </si>
  <si>
    <t>Panainte-Lehăduş Mirela</t>
  </si>
  <si>
    <t>Zaharia Andrei</t>
  </si>
  <si>
    <t>2/15</t>
  </si>
  <si>
    <t>3/15</t>
  </si>
  <si>
    <t>1/15</t>
  </si>
  <si>
    <t>2/14</t>
  </si>
  <si>
    <t>3/13</t>
  </si>
  <si>
    <t>1/18</t>
  </si>
  <si>
    <t>2/13</t>
  </si>
  <si>
    <t>3/14</t>
  </si>
  <si>
    <t>2/18</t>
  </si>
  <si>
    <t>1/14</t>
  </si>
  <si>
    <t>LECT</t>
  </si>
  <si>
    <t>Ingineria și protecția mediului în industrie - Curs</t>
  </si>
  <si>
    <t>Ingineria și protecția mediului în industrie - Laborator</t>
  </si>
  <si>
    <t>Programarea calculatoarelor și limbaje de programare 2 - Seminar</t>
  </si>
  <si>
    <t>Ardeleanu Roxana</t>
  </si>
  <si>
    <t>1.5/16</t>
  </si>
  <si>
    <t>0.5/14</t>
  </si>
  <si>
    <t>VACANT</t>
  </si>
  <si>
    <t>0.5/16</t>
  </si>
  <si>
    <t>0.5/15</t>
  </si>
  <si>
    <t>0.5/18</t>
  </si>
  <si>
    <t xml:space="preserve">Nechifor Raluca - Andreea </t>
  </si>
  <si>
    <t>2/17.75</t>
  </si>
  <si>
    <t>Andrioai Grigoras Gabriela</t>
  </si>
  <si>
    <t>2.5/16</t>
  </si>
  <si>
    <t>2/12.75</t>
  </si>
  <si>
    <t>Termotehnică - Curs</t>
  </si>
  <si>
    <t>Termotehnică - Seminar</t>
  </si>
  <si>
    <t>Termotehnică - Laborator</t>
  </si>
  <si>
    <t>Proiectarea ecologică a produselor - Curs</t>
  </si>
  <si>
    <t>Proiectarea ecologică a produselor - Seminar</t>
  </si>
  <si>
    <t>Mirilă Diana Carmen</t>
  </si>
  <si>
    <t>2/14.63</t>
  </si>
  <si>
    <t>Mașini-unelte și prelucrări prin așchiere - Curs</t>
  </si>
  <si>
    <t>Mașini-unelte și prelucrări prin așchiere - Laborator</t>
  </si>
  <si>
    <t>Infografică - Curs</t>
  </si>
  <si>
    <t>Infografică - Laborator</t>
  </si>
  <si>
    <t>2/14.25</t>
  </si>
  <si>
    <t>Proiectarea mecanică cu soft specializat - Curs</t>
  </si>
  <si>
    <t>Proiectarea mecanică cu soft specializat  - Seminar</t>
  </si>
  <si>
    <t>1/16.5</t>
  </si>
  <si>
    <t>Elemente de inginerie mecanică - Curs</t>
  </si>
  <si>
    <t xml:space="preserve">Elemente de inginerie mecanică - Laborator </t>
  </si>
  <si>
    <t>Sănătatea și securitatea muncii - Curs</t>
  </si>
  <si>
    <t>Sănătatea și securitatea muncii - Seminar</t>
  </si>
  <si>
    <t>2/12.25</t>
  </si>
  <si>
    <t>Instalații de ridicat și transportat - Curs</t>
  </si>
  <si>
    <t>Instalații de ridicat și transportat - Laborator</t>
  </si>
  <si>
    <t>Ingineria proceselor fizico-chimice  - Curs</t>
  </si>
  <si>
    <t>Ingineria proceselor fizico-chimice - Laborator</t>
  </si>
  <si>
    <t>0.5/13</t>
  </si>
  <si>
    <t>Proiectarea asistată de calculator - Curs</t>
  </si>
  <si>
    <t>Proiectarea asistată de calculator - Laborator</t>
  </si>
  <si>
    <t>Materii prime și industrii de proces  - Curs</t>
  </si>
  <si>
    <t>Materii prime și industrii de proces - Seminar</t>
  </si>
  <si>
    <t>Bazele proiectării echipamentelor de proces  - Curs</t>
  </si>
  <si>
    <t>Bazele proiectării echipamentelor de proces  - Laborator</t>
  </si>
  <si>
    <t>Maşini şi instalaţii pentru industrii de proces 1 - Proiect</t>
  </si>
  <si>
    <t>Maşini şi instalaţii pentru industrii de proces 1 - Curs</t>
  </si>
  <si>
    <t xml:space="preserve">Maşini şi instalaţii pentru industrii de proces 1 - Laborator </t>
  </si>
  <si>
    <t>Analiza și sinteza proceselor industriale - Curs</t>
  </si>
  <si>
    <t>Analiza și sinteza proceselor industriale - Laborator</t>
  </si>
  <si>
    <t>Tehnologii din industria produselor alimentare și pentru biofabricații - Curs</t>
  </si>
  <si>
    <t>Tehnologii din industria produselor alimentare și pentru biofabricații - Laborator</t>
  </si>
  <si>
    <t>Mecanica fluidelor - Seminar</t>
  </si>
  <si>
    <t>0.5/12.25</t>
  </si>
  <si>
    <t>1/12.25</t>
  </si>
  <si>
    <t>Operații unitare și aparate în industrii de proces 1 - Curs</t>
  </si>
  <si>
    <t>Simion Andrei Ionuț</t>
  </si>
  <si>
    <t>Maşini şi instalaţii pentru industrii de proces 2 - Laborator</t>
  </si>
  <si>
    <t>Tehnologii de fabricație - Curs</t>
  </si>
  <si>
    <t>Maşini şi instalaţii pentru industrii de proces 2 - Curs</t>
  </si>
  <si>
    <t>Tehnologia de fabricație - Laborator</t>
  </si>
  <si>
    <t>Operații unitare și aparate în industrii de proces 1 - Seminar</t>
  </si>
  <si>
    <t>Ingineria calității - Curs</t>
  </si>
  <si>
    <t>Ingineria calității- Seminar</t>
  </si>
  <si>
    <t>Cerinţe de apă şi calitatea surselor de apă- Curs</t>
  </si>
  <si>
    <t>Cerinţe de apă şi calitatea surselor de apă - Laborator</t>
  </si>
  <si>
    <t>Echipamente şi instalaţii pentru prevenirea poluării mediului - Curs</t>
  </si>
  <si>
    <t>Echipamente şi instalaţii pentru prevenirea poluării mediului - Seminar</t>
  </si>
  <si>
    <t>Mentenanța generală - Curs</t>
  </si>
  <si>
    <t>Mentenanța generală - Seminar</t>
  </si>
  <si>
    <t>Operații unitare și aparate în industrii de proces 2 - Curs</t>
  </si>
  <si>
    <t>Operații unitare și aparate în industrii de proces 2 - Laborator</t>
  </si>
  <si>
    <t>3/12.25</t>
  </si>
  <si>
    <t>Maşini şi instalaţii pentru industrii de proces 3 - Curs</t>
  </si>
  <si>
    <t>Maşini şi instalaţii pentru industrii de proces 3 - Laborator</t>
  </si>
  <si>
    <t>Siguranța și protecția utilizatorilor în mediul digital -  Curs</t>
  </si>
  <si>
    <t>1/16.21</t>
  </si>
  <si>
    <t>3/12.88</t>
  </si>
  <si>
    <t>Ingineria dezvoltării proceselor industriale - Curs</t>
  </si>
  <si>
    <t>Ingineria dezvoltării proceselor industriale - Proiect</t>
  </si>
  <si>
    <t>3/12.75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</si>
</sst>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0.000%"/>
  </numFmts>
  <fonts count="17" x14ac:knownFonts="1">
    <font>
      <sz val="10"/>
      <name val="Arial"/>
      <charset val="238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9"/>
      <color theme="1"/>
      <name val="Arial"/>
      <family val="2"/>
    </font>
    <font>
      <b/>
      <sz val="10"/>
      <name val="Arial"/>
      <family val="2"/>
      <charset val="238"/>
    </font>
    <font>
      <sz val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sz val="10"/>
      <color theme="0"/>
      <name val="Arial"/>
      <family val="2"/>
    </font>
    <font>
      <sz val="10"/>
      <color theme="0" tint="-0.249977111117893"/>
      <name val="Arial"/>
      <family val="2"/>
    </font>
    <font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210">
    <xf numFmtId="0" fontId="0" fillId="0" borderId="0" xfId="0"/>
    <xf numFmtId="0" fontId="4" fillId="2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49" fontId="0" fillId="0" borderId="2" xfId="0" applyNumberFormat="1" applyBorder="1" applyAlignment="1">
      <alignment horizontal="center" vertical="top" wrapText="1"/>
    </xf>
    <xf numFmtId="49" fontId="1" fillId="2" borderId="1" xfId="0" applyNumberFormat="1" applyFont="1" applyFill="1" applyBorder="1"/>
    <xf numFmtId="0" fontId="4" fillId="2" borderId="4" xfId="0" applyFont="1" applyFill="1" applyBorder="1" applyAlignment="1" applyProtection="1">
      <alignment horizontal="center"/>
      <protection locked="0"/>
    </xf>
    <xf numFmtId="0" fontId="4" fillId="2" borderId="7" xfId="0" applyFont="1" applyFill="1" applyBorder="1" applyAlignment="1" applyProtection="1">
      <alignment horizontal="center"/>
      <protection locked="0"/>
    </xf>
    <xf numFmtId="0" fontId="4" fillId="2" borderId="8" xfId="0" applyFont="1" applyFill="1" applyBorder="1" applyAlignment="1" applyProtection="1">
      <alignment horizontal="center"/>
      <protection locked="0"/>
    </xf>
    <xf numFmtId="0" fontId="4" fillId="2" borderId="9" xfId="0" applyFont="1" applyFill="1" applyBorder="1" applyAlignment="1" applyProtection="1">
      <alignment horizontal="center"/>
      <protection locked="0"/>
    </xf>
    <xf numFmtId="0" fontId="1" fillId="2" borderId="7" xfId="0" applyFont="1" applyFill="1" applyBorder="1" applyAlignment="1" applyProtection="1">
      <alignment horizontal="center"/>
      <protection locked="0"/>
    </xf>
    <xf numFmtId="49" fontId="1" fillId="2" borderId="9" xfId="0" applyNumberFormat="1" applyFont="1" applyFill="1" applyBorder="1"/>
    <xf numFmtId="49" fontId="1" fillId="2" borderId="9" xfId="0" applyNumberFormat="1" applyFont="1" applyFill="1" applyBorder="1" applyAlignment="1">
      <alignment horizontal="center"/>
    </xf>
    <xf numFmtId="0" fontId="4" fillId="2" borderId="11" xfId="0" applyFont="1" applyFill="1" applyBorder="1" applyAlignment="1" applyProtection="1">
      <alignment horizontal="center"/>
      <protection locked="0"/>
    </xf>
    <xf numFmtId="0" fontId="1" fillId="2" borderId="9" xfId="0" applyFont="1" applyFill="1" applyBorder="1" applyAlignment="1" applyProtection="1">
      <alignment horizontal="left" vertical="center"/>
      <protection locked="0"/>
    </xf>
    <xf numFmtId="0" fontId="4" fillId="2" borderId="12" xfId="0" applyFont="1" applyFill="1" applyBorder="1" applyAlignment="1" applyProtection="1">
      <alignment horizontal="center"/>
      <protection locked="0"/>
    </xf>
    <xf numFmtId="0" fontId="4" fillId="2" borderId="13" xfId="0" applyFont="1" applyFill="1" applyBorder="1" applyAlignment="1" applyProtection="1">
      <alignment horizontal="center"/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0" fontId="1" fillId="2" borderId="13" xfId="0" applyFont="1" applyFill="1" applyBorder="1" applyAlignment="1" applyProtection="1">
      <alignment horizontal="center"/>
      <protection locked="0"/>
    </xf>
    <xf numFmtId="49" fontId="1" fillId="2" borderId="9" xfId="0" applyNumberFormat="1" applyFont="1" applyFill="1" applyBorder="1" applyAlignment="1" applyProtection="1">
      <alignment horizontal="center"/>
      <protection locked="0"/>
    </xf>
    <xf numFmtId="0" fontId="1" fillId="2" borderId="9" xfId="0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0" fontId="1" fillId="2" borderId="4" xfId="0" applyFont="1" applyFill="1" applyBorder="1" applyAlignment="1" applyProtection="1">
      <alignment horizontal="center"/>
      <protection locked="0"/>
    </xf>
    <xf numFmtId="0" fontId="4" fillId="2" borderId="14" xfId="0" applyFont="1" applyFill="1" applyBorder="1" applyAlignment="1" applyProtection="1">
      <alignment horizontal="center"/>
      <protection locked="0"/>
    </xf>
    <xf numFmtId="0" fontId="4" fillId="2" borderId="15" xfId="0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3" borderId="1" xfId="0" applyFont="1" applyFill="1" applyBorder="1" applyAlignment="1">
      <alignment vertical="top"/>
    </xf>
    <xf numFmtId="0" fontId="1" fillId="2" borderId="11" xfId="0" applyFont="1" applyFill="1" applyBorder="1" applyAlignment="1" applyProtection="1">
      <alignment horizontal="center"/>
      <protection locked="0"/>
    </xf>
    <xf numFmtId="2" fontId="0" fillId="0" borderId="0" xfId="0" applyNumberFormat="1"/>
    <xf numFmtId="0" fontId="0" fillId="0" borderId="0" xfId="0" applyAlignment="1">
      <alignment horizontal="center"/>
    </xf>
    <xf numFmtId="49" fontId="1" fillId="2" borderId="13" xfId="0" applyNumberFormat="1" applyFont="1" applyFill="1" applyBorder="1"/>
    <xf numFmtId="49" fontId="1" fillId="2" borderId="13" xfId="0" applyNumberFormat="1" applyFont="1" applyFill="1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164" fontId="11" fillId="0" borderId="1" xfId="0" applyNumberFormat="1" applyFont="1" applyBorder="1"/>
    <xf numFmtId="0" fontId="13" fillId="0" borderId="0" xfId="0" applyFont="1"/>
    <xf numFmtId="0" fontId="1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49" fontId="0" fillId="0" borderId="0" xfId="0" applyNumberFormat="1"/>
    <xf numFmtId="164" fontId="11" fillId="0" borderId="1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8" xfId="0" applyFont="1" applyFill="1" applyBorder="1"/>
    <xf numFmtId="165" fontId="0" fillId="0" borderId="0" xfId="0" applyNumberFormat="1"/>
    <xf numFmtId="165" fontId="1" fillId="0" borderId="0" xfId="0" applyNumberFormat="1" applyFont="1" applyAlignment="1">
      <alignment horizontal="center"/>
    </xf>
    <xf numFmtId="165" fontId="1" fillId="0" borderId="0" xfId="0" applyNumberFormat="1" applyFont="1"/>
    <xf numFmtId="2" fontId="1" fillId="0" borderId="0" xfId="0" applyNumberFormat="1" applyFont="1"/>
    <xf numFmtId="2" fontId="11" fillId="0" borderId="1" xfId="0" applyNumberFormat="1" applyFont="1" applyBorder="1" applyAlignment="1">
      <alignment horizontal="center"/>
    </xf>
    <xf numFmtId="0" fontId="11" fillId="0" borderId="4" xfId="0" applyFont="1" applyBorder="1"/>
    <xf numFmtId="0" fontId="11" fillId="0" borderId="5" xfId="0" applyFont="1" applyBorder="1" applyAlignment="1">
      <alignment horizontal="center"/>
    </xf>
    <xf numFmtId="0" fontId="0" fillId="0" borderId="6" xfId="0" applyBorder="1"/>
    <xf numFmtId="0" fontId="11" fillId="0" borderId="7" xfId="0" applyFont="1" applyBorder="1"/>
    <xf numFmtId="10" fontId="0" fillId="0" borderId="16" xfId="1" applyNumberFormat="1" applyFont="1" applyBorder="1"/>
    <xf numFmtId="0" fontId="11" fillId="0" borderId="8" xfId="0" applyFont="1" applyBorder="1" applyAlignment="1">
      <alignment horizontal="left"/>
    </xf>
    <xf numFmtId="164" fontId="11" fillId="0" borderId="9" xfId="0" applyNumberFormat="1" applyFont="1" applyBorder="1" applyAlignment="1">
      <alignment horizontal="center"/>
    </xf>
    <xf numFmtId="2" fontId="11" fillId="0" borderId="9" xfId="0" applyNumberFormat="1" applyFont="1" applyBorder="1" applyAlignment="1">
      <alignment horizontal="center"/>
    </xf>
    <xf numFmtId="10" fontId="0" fillId="0" borderId="10" xfId="0" applyNumberFormat="1" applyBorder="1"/>
    <xf numFmtId="0" fontId="1" fillId="2" borderId="17" xfId="0" applyFont="1" applyFill="1" applyBorder="1" applyAlignment="1">
      <alignment horizontal="center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" fillId="2" borderId="16" xfId="0" applyFont="1" applyFill="1" applyBorder="1"/>
    <xf numFmtId="164" fontId="1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Continuous"/>
    </xf>
    <xf numFmtId="0" fontId="11" fillId="0" borderId="22" xfId="0" applyFont="1" applyBorder="1" applyAlignment="1">
      <alignment horizontal="centerContinuous"/>
    </xf>
    <xf numFmtId="0" fontId="0" fillId="0" borderId="23" xfId="0" applyBorder="1" applyAlignment="1">
      <alignment horizontal="centerContinuous"/>
    </xf>
    <xf numFmtId="0" fontId="0" fillId="0" borderId="24" xfId="0" applyBorder="1" applyAlignment="1">
      <alignment horizontal="centerContinuous"/>
    </xf>
    <xf numFmtId="0" fontId="0" fillId="0" borderId="25" xfId="0" applyBorder="1"/>
    <xf numFmtId="0" fontId="0" fillId="0" borderId="26" xfId="0" applyBorder="1"/>
    <xf numFmtId="0" fontId="11" fillId="0" borderId="22" xfId="0" applyFont="1" applyBorder="1" applyAlignment="1">
      <alignment horizontal="centerContinuous" wrapText="1"/>
    </xf>
    <xf numFmtId="10" fontId="11" fillId="0" borderId="16" xfId="1" applyNumberFormat="1" applyFont="1" applyBorder="1"/>
    <xf numFmtId="0" fontId="11" fillId="0" borderId="8" xfId="0" applyFont="1" applyBorder="1"/>
    <xf numFmtId="164" fontId="11" fillId="0" borderId="9" xfId="0" applyNumberFormat="1" applyFont="1" applyBorder="1"/>
    <xf numFmtId="10" fontId="11" fillId="0" borderId="10" xfId="1" applyNumberFormat="1" applyFont="1" applyBorder="1"/>
    <xf numFmtId="0" fontId="0" fillId="0" borderId="22" xfId="0" applyBorder="1"/>
    <xf numFmtId="164" fontId="11" fillId="4" borderId="5" xfId="0" applyNumberFormat="1" applyFont="1" applyFill="1" applyBorder="1" applyAlignment="1">
      <alignment horizontal="centerContinuous"/>
    </xf>
    <xf numFmtId="0" fontId="11" fillId="4" borderId="6" xfId="0" applyFont="1" applyFill="1" applyBorder="1" applyAlignment="1">
      <alignment horizontal="centerContinuous"/>
    </xf>
    <xf numFmtId="0" fontId="0" fillId="0" borderId="27" xfId="0" applyBorder="1"/>
    <xf numFmtId="10" fontId="11" fillId="4" borderId="9" xfId="1" applyNumberFormat="1" applyFont="1" applyFill="1" applyBorder="1" applyAlignment="1">
      <alignment horizontal="centerContinuous"/>
    </xf>
    <xf numFmtId="0" fontId="11" fillId="4" borderId="10" xfId="0" applyFont="1" applyFill="1" applyBorder="1" applyAlignment="1">
      <alignment horizontal="centerContinuous"/>
    </xf>
    <xf numFmtId="0" fontId="11" fillId="0" borderId="23" xfId="0" applyFont="1" applyBorder="1" applyAlignment="1">
      <alignment horizontal="right"/>
    </xf>
    <xf numFmtId="0" fontId="11" fillId="0" borderId="28" xfId="0" applyFont="1" applyBorder="1" applyAlignment="1">
      <alignment horizontal="right"/>
    </xf>
    <xf numFmtId="0" fontId="11" fillId="0" borderId="7" xfId="0" applyFont="1" applyBorder="1" applyAlignment="1">
      <alignment horizontal="center"/>
    </xf>
    <xf numFmtId="164" fontId="11" fillId="0" borderId="7" xfId="0" applyNumberFormat="1" applyFont="1" applyBorder="1" applyAlignment="1">
      <alignment horizontal="center" vertical="center"/>
    </xf>
    <xf numFmtId="0" fontId="11" fillId="0" borderId="16" xfId="0" applyFont="1" applyBorder="1" applyAlignment="1">
      <alignment horizontal="center"/>
    </xf>
    <xf numFmtId="164" fontId="11" fillId="0" borderId="16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Continuous"/>
    </xf>
    <xf numFmtId="49" fontId="0" fillId="0" borderId="0" xfId="0" applyNumberFormat="1" applyAlignment="1">
      <alignment horizontal="centerContinuous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1" fillId="0" borderId="1" xfId="0" applyFont="1" applyBorder="1" applyAlignment="1">
      <alignment horizontal="centerContinuous" vertical="top"/>
    </xf>
    <xf numFmtId="0" fontId="0" fillId="0" borderId="1" xfId="0" applyBorder="1" applyAlignment="1">
      <alignment horizontal="centerContinuous" vertical="top"/>
    </xf>
    <xf numFmtId="0" fontId="2" fillId="0" borderId="25" xfId="0" applyFont="1" applyBorder="1" applyAlignment="1">
      <alignment horizontal="center" vertical="center" wrapText="1"/>
    </xf>
    <xf numFmtId="49" fontId="0" fillId="0" borderId="21" xfId="0" applyNumberFormat="1" applyBorder="1" applyAlignment="1">
      <alignment horizontal="center" vertical="top" wrapText="1"/>
    </xf>
    <xf numFmtId="0" fontId="2" fillId="0" borderId="30" xfId="0" applyFont="1" applyBorder="1" applyAlignment="1">
      <alignment horizontal="centerContinuous" vertical="center" wrapText="1"/>
    </xf>
    <xf numFmtId="0" fontId="2" fillId="0" borderId="31" xfId="0" applyFont="1" applyBorder="1" applyAlignment="1">
      <alignment horizontal="centerContinuous" vertical="center" wrapText="1"/>
    </xf>
    <xf numFmtId="0" fontId="3" fillId="0" borderId="31" xfId="0" applyFont="1" applyBorder="1" applyAlignment="1">
      <alignment horizontal="centerContinuous" vertical="center" wrapText="1"/>
    </xf>
    <xf numFmtId="49" fontId="0" fillId="0" borderId="20" xfId="0" applyNumberFormat="1" applyBorder="1" applyAlignment="1">
      <alignment horizontal="centerContinuous" vertical="top" wrapText="1"/>
    </xf>
    <xf numFmtId="49" fontId="0" fillId="0" borderId="19" xfId="0" applyNumberFormat="1" applyBorder="1" applyAlignment="1">
      <alignment horizontal="centerContinuous" vertical="top" wrapText="1"/>
    </xf>
    <xf numFmtId="0" fontId="1" fillId="2" borderId="20" xfId="0" applyFont="1" applyFill="1" applyBorder="1" applyAlignment="1" applyProtection="1">
      <alignment horizontal="centerContinuous"/>
      <protection locked="0"/>
    </xf>
    <xf numFmtId="49" fontId="1" fillId="2" borderId="20" xfId="0" applyNumberFormat="1" applyFont="1" applyFill="1" applyBorder="1" applyAlignment="1">
      <alignment horizontal="centerContinuous"/>
    </xf>
    <xf numFmtId="49" fontId="1" fillId="2" borderId="20" xfId="0" applyNumberFormat="1" applyFont="1" applyFill="1" applyBorder="1" applyAlignment="1" applyProtection="1">
      <alignment horizontal="centerContinuous"/>
      <protection locked="0"/>
    </xf>
    <xf numFmtId="0" fontId="1" fillId="0" borderId="20" xfId="0" applyFont="1" applyBorder="1" applyAlignment="1">
      <alignment horizontal="centerContinuous"/>
    </xf>
    <xf numFmtId="0" fontId="1" fillId="2" borderId="19" xfId="0" applyFont="1" applyFill="1" applyBorder="1" applyAlignment="1">
      <alignment horizontal="centerContinuous"/>
    </xf>
    <xf numFmtId="0" fontId="1" fillId="2" borderId="30" xfId="0" applyFont="1" applyFill="1" applyBorder="1" applyAlignment="1" applyProtection="1">
      <alignment horizontal="centerContinuous"/>
      <protection locked="0"/>
    </xf>
    <xf numFmtId="0" fontId="1" fillId="2" borderId="31" xfId="0" applyFont="1" applyFill="1" applyBorder="1" applyAlignment="1" applyProtection="1">
      <alignment horizontal="centerContinuous"/>
      <protection locked="0"/>
    </xf>
    <xf numFmtId="0" fontId="4" fillId="2" borderId="31" xfId="0" applyFont="1" applyFill="1" applyBorder="1" applyAlignment="1" applyProtection="1">
      <alignment horizontal="centerContinuous"/>
      <protection locked="0"/>
    </xf>
    <xf numFmtId="49" fontId="1" fillId="2" borderId="31" xfId="0" applyNumberFormat="1" applyFont="1" applyFill="1" applyBorder="1" applyAlignment="1">
      <alignment horizontal="centerContinuous"/>
    </xf>
    <xf numFmtId="49" fontId="1" fillId="2" borderId="31" xfId="0" applyNumberFormat="1" applyFont="1" applyFill="1" applyBorder="1" applyAlignment="1" applyProtection="1">
      <alignment horizontal="centerContinuous"/>
      <protection locked="0"/>
    </xf>
    <xf numFmtId="0" fontId="1" fillId="2" borderId="34" xfId="0" applyFont="1" applyFill="1" applyBorder="1" applyAlignment="1">
      <alignment horizontal="centerContinuous"/>
    </xf>
    <xf numFmtId="0" fontId="4" fillId="2" borderId="30" xfId="0" applyFont="1" applyFill="1" applyBorder="1" applyAlignment="1" applyProtection="1">
      <alignment horizontal="centerContinuous" vertical="center"/>
      <protection locked="0"/>
    </xf>
    <xf numFmtId="0" fontId="4" fillId="2" borderId="31" xfId="0" applyFont="1" applyFill="1" applyBorder="1" applyAlignment="1" applyProtection="1">
      <alignment horizontal="centerContinuous" vertical="center"/>
      <protection locked="0"/>
    </xf>
    <xf numFmtId="49" fontId="3" fillId="2" borderId="31" xfId="0" applyNumberFormat="1" applyFont="1" applyFill="1" applyBorder="1" applyAlignment="1">
      <alignment horizontal="centerContinuous" vertical="center"/>
    </xf>
    <xf numFmtId="49" fontId="1" fillId="2" borderId="31" xfId="0" applyNumberFormat="1" applyFont="1" applyFill="1" applyBorder="1" applyAlignment="1">
      <alignment horizontal="centerContinuous" vertical="center"/>
    </xf>
    <xf numFmtId="0" fontId="1" fillId="2" borderId="31" xfId="0" applyFont="1" applyFill="1" applyBorder="1" applyAlignment="1" applyProtection="1">
      <alignment horizontal="centerContinuous" vertical="center"/>
      <protection locked="0"/>
    </xf>
    <xf numFmtId="49" fontId="1" fillId="2" borderId="31" xfId="0" applyNumberFormat="1" applyFont="1" applyFill="1" applyBorder="1" applyAlignment="1" applyProtection="1">
      <alignment horizontal="centerContinuous" vertical="center"/>
      <protection locked="0"/>
    </xf>
    <xf numFmtId="0" fontId="1" fillId="2" borderId="34" xfId="0" applyFont="1" applyFill="1" applyBorder="1" applyAlignment="1">
      <alignment horizontal="centerContinuous" vertical="center"/>
    </xf>
    <xf numFmtId="49" fontId="3" fillId="2" borderId="33" xfId="0" applyNumberFormat="1" applyFont="1" applyFill="1" applyBorder="1" applyAlignment="1">
      <alignment horizontal="centerContinuous" vertical="center"/>
    </xf>
    <xf numFmtId="10" fontId="11" fillId="0" borderId="12" xfId="1" applyNumberFormat="1" applyFont="1" applyBorder="1" applyAlignment="1">
      <alignment horizontal="center"/>
    </xf>
    <xf numFmtId="10" fontId="11" fillId="0" borderId="13" xfId="1" applyNumberFormat="1" applyFont="1" applyBorder="1" applyAlignment="1">
      <alignment horizontal="center"/>
    </xf>
    <xf numFmtId="9" fontId="11" fillId="0" borderId="13" xfId="1" applyFont="1" applyBorder="1" applyAlignment="1">
      <alignment horizontal="center"/>
    </xf>
    <xf numFmtId="9" fontId="11" fillId="0" borderId="18" xfId="1" applyFont="1" applyBorder="1" applyAlignment="1">
      <alignment horizontal="center"/>
    </xf>
    <xf numFmtId="166" fontId="0" fillId="0" borderId="0" xfId="1" applyNumberFormat="1" applyFont="1"/>
    <xf numFmtId="0" fontId="2" fillId="0" borderId="0" xfId="0" applyFont="1" applyAlignment="1">
      <alignment horizontal="center" vertical="center" wrapText="1"/>
    </xf>
    <xf numFmtId="49" fontId="1" fillId="2" borderId="15" xfId="0" applyNumberFormat="1" applyFont="1" applyFill="1" applyBorder="1"/>
    <xf numFmtId="0" fontId="1" fillId="2" borderId="15" xfId="0" applyFont="1" applyFill="1" applyBorder="1" applyAlignment="1" applyProtection="1">
      <alignment horizontal="center"/>
      <protection locked="0"/>
    </xf>
    <xf numFmtId="49" fontId="1" fillId="2" borderId="15" xfId="0" applyNumberFormat="1" applyFont="1" applyFill="1" applyBorder="1" applyAlignment="1">
      <alignment horizontal="center"/>
    </xf>
    <xf numFmtId="49" fontId="1" fillId="2" borderId="15" xfId="0" applyNumberFormat="1" applyFont="1" applyFill="1" applyBorder="1" applyAlignment="1" applyProtection="1">
      <alignment horizontal="center"/>
      <protection locked="0"/>
    </xf>
    <xf numFmtId="0" fontId="1" fillId="2" borderId="36" xfId="0" applyFont="1" applyFill="1" applyBorder="1" applyAlignment="1">
      <alignment horizontal="center"/>
    </xf>
    <xf numFmtId="0" fontId="1" fillId="2" borderId="9" xfId="0" applyFont="1" applyFill="1" applyBorder="1" applyAlignment="1" applyProtection="1">
      <alignment horizontal="center" vertical="center"/>
      <protection locked="0"/>
    </xf>
    <xf numFmtId="49" fontId="1" fillId="2" borderId="9" xfId="0" applyNumberFormat="1" applyFont="1" applyFill="1" applyBorder="1" applyAlignment="1" applyProtection="1">
      <alignment horizontal="center" vertical="center"/>
      <protection locked="0"/>
    </xf>
    <xf numFmtId="0" fontId="14" fillId="5" borderId="0" xfId="0" applyFont="1" applyFill="1" applyAlignment="1">
      <alignment horizontal="center"/>
    </xf>
    <xf numFmtId="0" fontId="1" fillId="0" borderId="0" xfId="0" applyFont="1"/>
    <xf numFmtId="165" fontId="15" fillId="6" borderId="0" xfId="0" applyNumberFormat="1" applyFont="1" applyFill="1"/>
    <xf numFmtId="49" fontId="7" fillId="6" borderId="32" xfId="0" applyNumberFormat="1" applyFont="1" applyFill="1" applyBorder="1" applyAlignment="1">
      <alignment horizontal="center" vertical="top" wrapText="1"/>
    </xf>
    <xf numFmtId="49" fontId="0" fillId="6" borderId="0" xfId="0" applyNumberFormat="1" applyFill="1" applyAlignment="1">
      <alignment horizontal="center" vertical="top" wrapText="1"/>
    </xf>
    <xf numFmtId="0" fontId="1" fillId="6" borderId="0" xfId="0" applyFont="1" applyFill="1"/>
    <xf numFmtId="0" fontId="1" fillId="6" borderId="0" xfId="0" applyFont="1" applyFill="1" applyAlignment="1">
      <alignment horizontal="center"/>
    </xf>
    <xf numFmtId="0" fontId="6" fillId="6" borderId="0" xfId="0" applyFont="1" applyFill="1" applyAlignment="1">
      <alignment horizontal="center" vertical="center"/>
    </xf>
    <xf numFmtId="0" fontId="0" fillId="6" borderId="0" xfId="0" applyFill="1"/>
    <xf numFmtId="10" fontId="3" fillId="6" borderId="35" xfId="1" applyNumberFormat="1" applyFont="1" applyFill="1" applyBorder="1" applyAlignment="1">
      <alignment horizontal="center" vertical="center"/>
    </xf>
    <xf numFmtId="10" fontId="3" fillId="6" borderId="20" xfId="1" applyNumberFormat="1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horizontal="centerContinuous" vertical="center" wrapText="1"/>
    </xf>
    <xf numFmtId="0" fontId="3" fillId="6" borderId="19" xfId="0" applyFont="1" applyFill="1" applyBorder="1" applyAlignment="1">
      <alignment horizontal="centerContinuous"/>
    </xf>
    <xf numFmtId="164" fontId="11" fillId="6" borderId="16" xfId="0" applyNumberFormat="1" applyFont="1" applyFill="1" applyBorder="1" applyAlignment="1">
      <alignment horizontal="center"/>
    </xf>
    <xf numFmtId="0" fontId="0" fillId="6" borderId="26" xfId="0" applyFill="1" applyBorder="1"/>
    <xf numFmtId="164" fontId="11" fillId="6" borderId="26" xfId="0" applyNumberFormat="1" applyFont="1" applyFill="1" applyBorder="1"/>
    <xf numFmtId="0" fontId="4" fillId="7" borderId="5" xfId="0" applyFont="1" applyFill="1" applyBorder="1" applyAlignment="1" applyProtection="1">
      <alignment horizontal="center"/>
      <protection locked="0"/>
    </xf>
    <xf numFmtId="49" fontId="1" fillId="7" borderId="5" xfId="0" applyNumberFormat="1" applyFont="1" applyFill="1" applyBorder="1"/>
    <xf numFmtId="0" fontId="1" fillId="7" borderId="5" xfId="0" applyFont="1" applyFill="1" applyBorder="1" applyAlignment="1" applyProtection="1">
      <alignment horizontal="center"/>
      <protection locked="0"/>
    </xf>
    <xf numFmtId="49" fontId="1" fillId="7" borderId="5" xfId="0" applyNumberFormat="1" applyFont="1" applyFill="1" applyBorder="1" applyAlignment="1" applyProtection="1">
      <alignment horizontal="center"/>
      <protection locked="0"/>
    </xf>
    <xf numFmtId="0" fontId="1" fillId="7" borderId="6" xfId="0" applyFont="1" applyFill="1" applyBorder="1"/>
    <xf numFmtId="0" fontId="4" fillId="7" borderId="1" xfId="0" applyFont="1" applyFill="1" applyBorder="1" applyAlignment="1" applyProtection="1">
      <alignment horizontal="center"/>
      <protection locked="0"/>
    </xf>
    <xf numFmtId="49" fontId="1" fillId="7" borderId="1" xfId="0" applyNumberFormat="1" applyFont="1" applyFill="1" applyBorder="1"/>
    <xf numFmtId="0" fontId="1" fillId="7" borderId="1" xfId="0" applyFont="1" applyFill="1" applyBorder="1" applyAlignment="1">
      <alignment vertical="center" wrapText="1"/>
    </xf>
    <xf numFmtId="0" fontId="1" fillId="7" borderId="1" xfId="0" applyFont="1" applyFill="1" applyBorder="1" applyAlignment="1" applyProtection="1">
      <alignment horizontal="center"/>
      <protection locked="0"/>
    </xf>
    <xf numFmtId="49" fontId="1" fillId="7" borderId="1" xfId="0" applyNumberFormat="1" applyFont="1" applyFill="1" applyBorder="1" applyAlignment="1" applyProtection="1">
      <alignment horizontal="center"/>
      <protection locked="0"/>
    </xf>
    <xf numFmtId="0" fontId="1" fillId="7" borderId="16" xfId="0" applyFont="1" applyFill="1" applyBorder="1"/>
    <xf numFmtId="49" fontId="1" fillId="7" borderId="1" xfId="0" applyNumberFormat="1" applyFont="1" applyFill="1" applyBorder="1" applyAlignment="1">
      <alignment horizontal="center"/>
    </xf>
    <xf numFmtId="0" fontId="1" fillId="7" borderId="1" xfId="0" applyFont="1" applyFill="1" applyBorder="1"/>
    <xf numFmtId="0" fontId="4" fillId="7" borderId="3" xfId="0" applyFont="1" applyFill="1" applyBorder="1" applyAlignment="1" applyProtection="1">
      <alignment horizontal="center"/>
      <protection locked="0"/>
    </xf>
    <xf numFmtId="49" fontId="1" fillId="7" borderId="3" xfId="0" applyNumberFormat="1" applyFont="1" applyFill="1" applyBorder="1"/>
    <xf numFmtId="0" fontId="1" fillId="7" borderId="3" xfId="0" applyFont="1" applyFill="1" applyBorder="1" applyAlignment="1" applyProtection="1">
      <alignment horizontal="center"/>
      <protection locked="0"/>
    </xf>
    <xf numFmtId="49" fontId="1" fillId="7" borderId="3" xfId="0" applyNumberFormat="1" applyFont="1" applyFill="1" applyBorder="1" applyAlignment="1" applyProtection="1">
      <alignment horizontal="center"/>
      <protection locked="0"/>
    </xf>
    <xf numFmtId="0" fontId="1" fillId="7" borderId="17" xfId="0" applyFont="1" applyFill="1" applyBorder="1"/>
    <xf numFmtId="49" fontId="1" fillId="7" borderId="3" xfId="0" applyNumberFormat="1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1" fillId="7" borderId="13" xfId="0" applyFont="1" applyFill="1" applyBorder="1" applyAlignment="1" applyProtection="1">
      <alignment horizontal="center"/>
      <protection locked="0"/>
    </xf>
    <xf numFmtId="49" fontId="1" fillId="7" borderId="13" xfId="0" applyNumberFormat="1" applyFont="1" applyFill="1" applyBorder="1" applyAlignment="1">
      <alignment horizontal="center"/>
    </xf>
    <xf numFmtId="49" fontId="1" fillId="7" borderId="13" xfId="0" applyNumberFormat="1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>
      <alignment horizontal="center"/>
    </xf>
    <xf numFmtId="49" fontId="1" fillId="7" borderId="5" xfId="0" applyNumberFormat="1" applyFont="1" applyFill="1" applyBorder="1" applyAlignment="1">
      <alignment horizontal="center"/>
    </xf>
    <xf numFmtId="49" fontId="1" fillId="7" borderId="13" xfId="0" applyNumberFormat="1" applyFont="1" applyFill="1" applyBorder="1"/>
    <xf numFmtId="49" fontId="1" fillId="7" borderId="2" xfId="0" applyNumberFormat="1" applyFont="1" applyFill="1" applyBorder="1" applyAlignment="1">
      <alignment horizontal="left"/>
    </xf>
    <xf numFmtId="0" fontId="1" fillId="7" borderId="3" xfId="0" applyFont="1" applyFill="1" applyBorder="1" applyAlignment="1" applyProtection="1">
      <alignment horizontal="left"/>
      <protection locked="0"/>
    </xf>
    <xf numFmtId="49" fontId="1" fillId="7" borderId="2" xfId="0" applyNumberFormat="1" applyFont="1" applyFill="1" applyBorder="1"/>
    <xf numFmtId="0" fontId="11" fillId="8" borderId="7" xfId="0" applyFont="1" applyFill="1" applyBorder="1" applyAlignment="1">
      <alignment horizontal="center" vertical="top" wrapText="1"/>
    </xf>
    <xf numFmtId="0" fontId="11" fillId="8" borderId="1" xfId="0" applyFont="1" applyFill="1" applyBorder="1" applyAlignment="1">
      <alignment horizontal="center" vertical="top" wrapText="1"/>
    </xf>
    <xf numFmtId="0" fontId="11" fillId="8" borderId="16" xfId="0" applyFont="1" applyFill="1" applyBorder="1" applyAlignment="1">
      <alignment horizontal="center" vertical="top" wrapText="1"/>
    </xf>
    <xf numFmtId="0" fontId="11" fillId="8" borderId="8" xfId="0" applyFont="1" applyFill="1" applyBorder="1" applyAlignment="1">
      <alignment horizontal="center" vertical="top"/>
    </xf>
    <xf numFmtId="0" fontId="11" fillId="8" borderId="9" xfId="0" applyFont="1" applyFill="1" applyBorder="1" applyAlignment="1">
      <alignment horizontal="center" vertical="top"/>
    </xf>
    <xf numFmtId="0" fontId="11" fillId="8" borderId="10" xfId="0" applyFont="1" applyFill="1" applyBorder="1" applyAlignment="1">
      <alignment horizontal="center" vertical="top"/>
    </xf>
    <xf numFmtId="49" fontId="12" fillId="9" borderId="5" xfId="0" applyNumberFormat="1" applyFont="1" applyFill="1" applyBorder="1" applyAlignment="1">
      <alignment horizontal="centerContinuous" vertical="top" wrapText="1"/>
    </xf>
    <xf numFmtId="0" fontId="11" fillId="9" borderId="6" xfId="0" applyFont="1" applyFill="1" applyBorder="1" applyAlignment="1">
      <alignment horizontal="center" vertical="top"/>
    </xf>
    <xf numFmtId="0" fontId="11" fillId="9" borderId="29" xfId="0" applyFont="1" applyFill="1" applyBorder="1" applyAlignment="1">
      <alignment horizontal="center" vertical="top" wrapText="1"/>
    </xf>
    <xf numFmtId="49" fontId="12" fillId="9" borderId="4" xfId="0" applyNumberFormat="1" applyFont="1" applyFill="1" applyBorder="1" applyAlignment="1">
      <alignment horizontal="centerContinuous" vertical="top" wrapText="1"/>
    </xf>
    <xf numFmtId="0" fontId="5" fillId="9" borderId="4" xfId="0" applyFont="1" applyFill="1" applyBorder="1" applyAlignment="1">
      <alignment horizontal="center" vertical="top" wrapText="1"/>
    </xf>
    <xf numFmtId="0" fontId="7" fillId="9" borderId="5" xfId="0" applyFont="1" applyFill="1" applyBorder="1" applyAlignment="1">
      <alignment horizontal="center" vertical="top" wrapText="1"/>
    </xf>
    <xf numFmtId="49" fontId="7" fillId="9" borderId="5" xfId="0" applyNumberFormat="1" applyFont="1" applyFill="1" applyBorder="1" applyAlignment="1">
      <alignment horizontal="center" vertical="top" wrapText="1"/>
    </xf>
    <xf numFmtId="49" fontId="7" fillId="9" borderId="6" xfId="0" applyNumberFormat="1" applyFont="1" applyFill="1" applyBorder="1" applyAlignment="1">
      <alignment horizontal="center" vertical="top" wrapText="1"/>
    </xf>
    <xf numFmtId="0" fontId="16" fillId="0" borderId="0" xfId="0" applyFont="1"/>
    <xf numFmtId="0" fontId="1" fillId="7" borderId="0" xfId="0" applyFont="1" applyFill="1"/>
    <xf numFmtId="0" fontId="0" fillId="7" borderId="0" xfId="0" applyFill="1"/>
    <xf numFmtId="0" fontId="4" fillId="0" borderId="7" xfId="0" applyFont="1" applyBorder="1" applyAlignment="1" applyProtection="1">
      <alignment horizontal="center"/>
      <protection locked="0"/>
    </xf>
    <xf numFmtId="0" fontId="1" fillId="2" borderId="37" xfId="0" applyFont="1" applyFill="1" applyBorder="1" applyAlignment="1" applyProtection="1">
      <alignment horizontal="left" vertical="center"/>
      <protection locked="0"/>
    </xf>
    <xf numFmtId="0" fontId="1" fillId="2" borderId="38" xfId="0" applyFont="1" applyFill="1" applyBorder="1" applyAlignment="1" applyProtection="1">
      <alignment horizontal="left" vertical="center"/>
      <protection locked="0"/>
    </xf>
    <xf numFmtId="0" fontId="1" fillId="2" borderId="12" xfId="0" applyFont="1" applyFill="1" applyBorder="1" applyAlignment="1" applyProtection="1">
      <alignment horizontal="center"/>
      <protection locked="0"/>
    </xf>
    <xf numFmtId="0" fontId="1" fillId="2" borderId="21" xfId="0" applyFont="1" applyFill="1" applyBorder="1" applyAlignment="1">
      <alignment horizontal="center"/>
    </xf>
    <xf numFmtId="49" fontId="1" fillId="7" borderId="5" xfId="0" applyNumberFormat="1" applyFont="1" applyFill="1" applyBorder="1" applyAlignment="1">
      <alignment horizontal="left"/>
    </xf>
    <xf numFmtId="0" fontId="1" fillId="7" borderId="39" xfId="0" applyFont="1" applyFill="1" applyBorder="1" applyAlignment="1" applyProtection="1">
      <alignment horizontal="left"/>
      <protection locked="0"/>
    </xf>
    <xf numFmtId="0" fontId="1" fillId="7" borderId="1" xfId="0" applyFont="1" applyFill="1" applyBorder="1" applyAlignment="1" applyProtection="1">
      <alignment horizontal="left"/>
      <protection locked="0"/>
    </xf>
    <xf numFmtId="49" fontId="4" fillId="7" borderId="1" xfId="0" applyNumberFormat="1" applyFont="1" applyFill="1" applyBorder="1" applyAlignment="1" applyProtection="1">
      <alignment horizontal="center"/>
      <protection locked="0"/>
    </xf>
    <xf numFmtId="0" fontId="1" fillId="2" borderId="0" xfId="0" applyFont="1" applyFill="1"/>
    <xf numFmtId="165" fontId="0" fillId="2" borderId="0" xfId="0" applyNumberFormat="1" applyFill="1"/>
    <xf numFmtId="165" fontId="1" fillId="2" borderId="0" xfId="0" applyNumberFormat="1" applyFont="1" applyFill="1"/>
    <xf numFmtId="0" fontId="0" fillId="2" borderId="0" xfId="0" applyFill="1"/>
    <xf numFmtId="0" fontId="0" fillId="2" borderId="0" xfId="0" applyFill="1" applyAlignment="1">
      <alignment horizontal="center"/>
    </xf>
    <xf numFmtId="165" fontId="1" fillId="2" borderId="0" xfId="0" applyNumberFormat="1" applyFont="1" applyFill="1" applyAlignment="1">
      <alignment horizontal="center"/>
    </xf>
    <xf numFmtId="49" fontId="7" fillId="3" borderId="1" xfId="0" applyNumberFormat="1" applyFont="1" applyFill="1" applyBorder="1" applyAlignment="1">
      <alignment horizontal="center" vertical="top" wrapText="1"/>
    </xf>
    <xf numFmtId="164" fontId="11" fillId="6" borderId="1" xfId="0" applyNumberFormat="1" applyFont="1" applyFill="1" applyBorder="1" applyAlignment="1">
      <alignment horizontal="center"/>
    </xf>
    <xf numFmtId="0" fontId="11" fillId="6" borderId="1" xfId="0" applyFont="1" applyFill="1" applyBorder="1" applyAlignment="1">
      <alignment horizontal="center"/>
    </xf>
    <xf numFmtId="164" fontId="11" fillId="6" borderId="7" xfId="0" applyNumberFormat="1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3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B050"/>
      </font>
      <fill>
        <patternFill patternType="none">
          <bgColor auto="1"/>
        </patternFill>
      </fill>
    </dxf>
  </dxfs>
  <tableStyles count="0" defaultTableStyle="TableStyleMedium9" defaultPivotStyle="PivotStyleLight16"/>
  <colors>
    <mruColors>
      <color rgb="FFFFFFCC"/>
      <color rgb="FFFFFF99"/>
      <color rgb="FFFF5050"/>
      <color rgb="FFFF69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76"/>
  <sheetViews>
    <sheetView tabSelected="1" topLeftCell="H141" zoomScale="130" zoomScaleNormal="130" workbookViewId="0">
      <selection activeCell="G25" sqref="G25"/>
    </sheetView>
  </sheetViews>
  <sheetFormatPr defaultColWidth="28.44140625" defaultRowHeight="13.2" outlineLevelCol="1" x14ac:dyDescent="0.25"/>
  <cols>
    <col min="1" max="1" width="5.33203125" bestFit="1" customWidth="1"/>
    <col min="2" max="2" width="7" bestFit="1" customWidth="1"/>
    <col min="3" max="3" width="63.109375" bestFit="1" customWidth="1"/>
    <col min="4" max="4" width="29.44140625" bestFit="1" customWidth="1"/>
    <col min="5" max="5" width="13.33203125" customWidth="1"/>
    <col min="6" max="6" width="12.109375" bestFit="1" customWidth="1"/>
    <col min="7" max="7" width="15.109375" style="38" bestFit="1" customWidth="1"/>
    <col min="8" max="8" width="13.6640625" bestFit="1" customWidth="1"/>
    <col min="9" max="9" width="17" customWidth="1"/>
    <col min="10" max="10" width="0.88671875" style="137" customWidth="1"/>
    <col min="11" max="12" width="12.33203125" customWidth="1"/>
    <col min="13" max="13" width="13.33203125" customWidth="1"/>
    <col min="14" max="19" width="12.33203125" customWidth="1"/>
    <col min="20" max="20" width="12.44140625" bestFit="1" customWidth="1"/>
    <col min="21" max="21" width="5" hidden="1" customWidth="1" outlineLevel="1"/>
    <col min="22" max="22" width="5.5546875" hidden="1" customWidth="1" outlineLevel="1"/>
    <col min="23" max="23" width="9.33203125" hidden="1" customWidth="1" outlineLevel="1"/>
    <col min="24" max="24" width="6.88671875" bestFit="1" customWidth="1" collapsed="1"/>
    <col min="25" max="25" width="30.6640625" bestFit="1" customWidth="1"/>
    <col min="26" max="26" width="25.44140625" customWidth="1"/>
    <col min="27" max="27" width="27.44140625" customWidth="1"/>
    <col min="28" max="28" width="19.33203125" customWidth="1"/>
    <col min="29" max="29" width="19.109375" customWidth="1"/>
  </cols>
  <sheetData>
    <row r="1" spans="1:29" s="86" customFormat="1" x14ac:dyDescent="0.25">
      <c r="A1" s="184" t="s">
        <v>22</v>
      </c>
      <c r="B1" s="185" t="s">
        <v>3</v>
      </c>
      <c r="C1" s="185" t="s">
        <v>0</v>
      </c>
      <c r="D1" s="185" t="s">
        <v>4</v>
      </c>
      <c r="E1" s="185" t="s">
        <v>1</v>
      </c>
      <c r="F1" s="186" t="s">
        <v>13</v>
      </c>
      <c r="G1" s="186" t="s">
        <v>29</v>
      </c>
      <c r="H1" s="186" t="s">
        <v>14</v>
      </c>
      <c r="I1" s="187" t="s">
        <v>15</v>
      </c>
      <c r="J1" s="132"/>
      <c r="K1" s="206" t="s">
        <v>25</v>
      </c>
      <c r="L1" s="206"/>
      <c r="M1" s="206" t="s">
        <v>26</v>
      </c>
      <c r="N1" s="206"/>
      <c r="O1" s="206" t="s">
        <v>27</v>
      </c>
      <c r="P1" s="206"/>
      <c r="Q1" s="206" t="s">
        <v>28</v>
      </c>
      <c r="R1" s="206"/>
      <c r="S1" s="26" t="s">
        <v>97</v>
      </c>
      <c r="X1" s="87"/>
      <c r="Y1" s="88" t="s">
        <v>95</v>
      </c>
      <c r="Z1" s="89"/>
      <c r="AA1" s="89"/>
      <c r="AB1" s="89"/>
      <c r="AC1" s="89"/>
    </row>
    <row r="2" spans="1:29" ht="13.8" thickBot="1" x14ac:dyDescent="0.3">
      <c r="A2" s="90"/>
      <c r="B2" s="121"/>
      <c r="C2" s="121"/>
      <c r="D2" s="121"/>
      <c r="E2" s="121"/>
      <c r="F2" s="3"/>
      <c r="G2" s="3"/>
      <c r="H2" s="3"/>
      <c r="I2" s="91"/>
      <c r="J2" s="133"/>
      <c r="K2" s="20" t="s">
        <v>16</v>
      </c>
      <c r="L2" s="20" t="s">
        <v>17</v>
      </c>
      <c r="M2" s="20" t="s">
        <v>16</v>
      </c>
      <c r="N2" s="20" t="s">
        <v>17</v>
      </c>
      <c r="O2" s="20" t="s">
        <v>16</v>
      </c>
      <c r="P2" s="20" t="s">
        <v>17</v>
      </c>
      <c r="Q2" s="20" t="s">
        <v>16</v>
      </c>
      <c r="R2" s="20" t="s">
        <v>17</v>
      </c>
      <c r="S2" s="25" t="s">
        <v>17</v>
      </c>
      <c r="X2" s="36" t="s">
        <v>30</v>
      </c>
      <c r="Y2" s="33" t="s">
        <v>19</v>
      </c>
      <c r="Z2" s="33" t="s">
        <v>18</v>
      </c>
      <c r="AA2" s="33" t="s">
        <v>2</v>
      </c>
      <c r="AB2" s="33" t="s">
        <v>23</v>
      </c>
      <c r="AC2" s="33" t="s">
        <v>51</v>
      </c>
    </row>
    <row r="3" spans="1:29" ht="25.2" customHeight="1" thickBot="1" x14ac:dyDescent="0.3">
      <c r="A3" s="92"/>
      <c r="B3" s="93"/>
      <c r="C3" s="94" t="s">
        <v>20</v>
      </c>
      <c r="D3" s="93"/>
      <c r="E3" s="93"/>
      <c r="F3" s="95"/>
      <c r="G3" s="95"/>
      <c r="H3" s="95"/>
      <c r="I3" s="96"/>
      <c r="J3" s="133"/>
      <c r="X3" s="129">
        <f>SUM(Y3:AC3)</f>
        <v>34</v>
      </c>
      <c r="Y3" s="37">
        <f t="shared" ref="Y3:AB3" si="0">IF(Y4="NA",0,COUNTA(_xlfn.ANCHORARRAY(Y4)))</f>
        <v>7</v>
      </c>
      <c r="Z3" s="37">
        <f t="shared" si="0"/>
        <v>8</v>
      </c>
      <c r="AA3" s="37">
        <f t="shared" si="0"/>
        <v>9</v>
      </c>
      <c r="AB3" s="37">
        <f t="shared" si="0"/>
        <v>7</v>
      </c>
      <c r="AC3" s="37">
        <f>IF(AC4="NA",0,COUNTA(_xlfn.ANCHORARRAY(AC4)))</f>
        <v>3</v>
      </c>
    </row>
    <row r="4" spans="1:29" x14ac:dyDescent="0.25">
      <c r="A4" s="5">
        <v>1</v>
      </c>
      <c r="B4" s="145">
        <v>1</v>
      </c>
      <c r="C4" s="146" t="s">
        <v>120</v>
      </c>
      <c r="D4" s="146" t="s">
        <v>44</v>
      </c>
      <c r="E4" s="147" t="s">
        <v>23</v>
      </c>
      <c r="F4" s="147" t="s">
        <v>23</v>
      </c>
      <c r="G4" s="148" t="s">
        <v>141</v>
      </c>
      <c r="H4" s="147" t="s">
        <v>16</v>
      </c>
      <c r="I4" s="149" t="s">
        <v>98</v>
      </c>
      <c r="J4" s="134"/>
      <c r="K4" s="43" t="str">
        <f>IF(AND($F4="ASIST",$H4="NB"),$U4/$V4,"")</f>
        <v/>
      </c>
      <c r="L4" s="43" t="str">
        <f>IF(AND($F4="ASIST",$H4="PO"),$U4/$V4,"")</f>
        <v/>
      </c>
      <c r="M4" s="45">
        <f>IF(AND(OR($F4="SL",$F4="LECTOR"),$H4="NB"),$U4/$V4,"")</f>
        <v>0.1111111111111111</v>
      </c>
      <c r="N4" s="43" t="str">
        <f>IF(AND(OR($F4="SL",$F4="LECTOR"),$H4="PO"),$U4/$V4,"")</f>
        <v/>
      </c>
      <c r="O4" s="43" t="str">
        <f>IF(AND($F4="CONF",$H4="NB"),$U4/$V4,"")</f>
        <v/>
      </c>
      <c r="P4" s="43" t="str">
        <f>IF(AND($F4="CONF",$H4="PO"),$U4/$V4,"")</f>
        <v/>
      </c>
      <c r="Q4" s="43" t="str">
        <f>IF(AND($F4="PROF",$H4="NB"),$U4/$V4,"")</f>
        <v/>
      </c>
      <c r="R4" s="43" t="str">
        <f>IF(AND($F4="PROF",$H4="PO"),$U4/$V4,"")</f>
        <v/>
      </c>
      <c r="S4" s="43" t="str">
        <f>IF($I4="VACANT",$U4/$V4,"")</f>
        <v/>
      </c>
      <c r="U4" s="29" t="str">
        <f>_xlfn.TEXTBEFORE(G4,"/")</f>
        <v>2</v>
      </c>
      <c r="V4" s="29" t="str">
        <f>_xlfn.TEXTAFTER(G4,"/")</f>
        <v>18</v>
      </c>
      <c r="W4" s="44">
        <f>IFERROR(U4/V4,0)</f>
        <v>0.1111111111111111</v>
      </c>
      <c r="X4" s="29"/>
      <c r="Y4" t="str" cm="1">
        <f t="array" ref="Y4:Y10">IFERROR(_xlfn.UNIQUE(_xlfn._xlws.FILTER($D4:$D141,$E4:$E141=Y$2)),"NA")</f>
        <v>Moșneguțu Emilian</v>
      </c>
      <c r="Z4" t="str" cm="1">
        <f t="array" ref="Z4:Z11">IFERROR(_xlfn.UNIQUE(_xlfn._xlws.FILTER($D4:$D141,$E4:$E141=Z$2)),"NA")</f>
        <v>Tomozei Claudia</v>
      </c>
      <c r="AA4" t="str" cm="1">
        <f t="array" ref="AA4:AA12">IFERROR(_xlfn.UNIQUE(_xlfn._xlws.FILTER($D4:$D141,$E4:$E141=AA$2)),"NA")</f>
        <v>Olaru Ionel</v>
      </c>
      <c r="AB4" t="str" cm="1">
        <f t="array" ref="AB4:AB10">IFERROR(_xlfn.UNIQUE(_xlfn._xlws.FILTER($D4:$D141,$E4:$E141=AB$2)),"NA")</f>
        <v>Lungu Otilia</v>
      </c>
      <c r="AC4" t="str" cm="1">
        <f t="array" ref="AC4:AC6">IFERROR(_xlfn.UNIQUE(_xlfn._xlws.FILTER($D4:$D141,$E4:$E141=AC$2)),"NA")</f>
        <v>Zaharia Andrei</v>
      </c>
    </row>
    <row r="5" spans="1:29" s="203" customFormat="1" x14ac:dyDescent="0.25">
      <c r="A5" s="6">
        <v>1</v>
      </c>
      <c r="B5" s="150">
        <v>1</v>
      </c>
      <c r="C5" s="151" t="s">
        <v>121</v>
      </c>
      <c r="D5" s="152" t="s">
        <v>147</v>
      </c>
      <c r="E5" s="150" t="s">
        <v>23</v>
      </c>
      <c r="F5" s="150" t="s">
        <v>2</v>
      </c>
      <c r="G5" s="199" t="s">
        <v>173</v>
      </c>
      <c r="H5" s="150" t="s">
        <v>17</v>
      </c>
      <c r="I5" s="155" t="s">
        <v>98</v>
      </c>
      <c r="J5" s="200"/>
      <c r="K5" s="201" t="str">
        <f t="shared" ref="K5:K63" si="1">IF(AND($F5="ASIST",$H5="NB"),$U5/$V5,"")</f>
        <v/>
      </c>
      <c r="L5" s="201" t="str">
        <f t="shared" ref="L5:L63" si="2">IF(AND($F5="ASIST",$H5="PO"),$U5/$V5,"")</f>
        <v/>
      </c>
      <c r="M5" s="202" t="str">
        <f t="shared" ref="M5:M63" si="3">IF(AND(OR($F5="SL",$F5="LECTOR"),$H5="NB"),$U5/$V5,"")</f>
        <v/>
      </c>
      <c r="N5" s="201">
        <f t="shared" ref="N5:N63" si="4">IF(AND(OR($F5="SL",$F5="LECTOR"),$H5="PO"),$U5/$V5,"")</f>
        <v>6.0606060606060608E-2</v>
      </c>
      <c r="O5" s="201" t="str">
        <f t="shared" ref="O5:O63" si="5">IF(AND($F5="CONF",$H5="NB"),$U5/$V5,"")</f>
        <v/>
      </c>
      <c r="P5" s="201" t="str">
        <f t="shared" ref="P5:P63" si="6">IF(AND($F5="CONF",$H5="PO"),$U5/$V5,"")</f>
        <v/>
      </c>
      <c r="Q5" s="201" t="str">
        <f t="shared" ref="Q5:Q63" si="7">IF(AND($F5="PROF",$H5="NB"),$U5/$V5,"")</f>
        <v/>
      </c>
      <c r="R5" s="201" t="str">
        <f t="shared" ref="R5:R63" si="8">IF(AND($F5="PROF",$H5="PO"),$U5/$V5,"")</f>
        <v/>
      </c>
      <c r="S5" s="201" t="str">
        <f t="shared" ref="S5:S63" si="9">IF($I5="VACANT",$U5/$V5,"")</f>
        <v/>
      </c>
      <c r="U5" s="204" t="str">
        <f t="shared" ref="U5:U75" si="10">_xlfn.TEXTBEFORE(G5,"/")</f>
        <v>1</v>
      </c>
      <c r="V5" s="204" t="str">
        <f t="shared" ref="V5:V75" si="11">_xlfn.TEXTAFTER(G5,"/")</f>
        <v>16.5</v>
      </c>
      <c r="W5" s="205">
        <f t="shared" ref="W5:W62" si="12">IFERROR(U5/V5,0)</f>
        <v>6.0606060606060608E-2</v>
      </c>
      <c r="Y5" s="203" t="str">
        <v>Schnakovszky Carol</v>
      </c>
      <c r="Z5" s="203" t="str">
        <v>Chițimuș Dana Alexandra</v>
      </c>
      <c r="AA5" s="203" t="str">
        <v>Roșu Ana Maria</v>
      </c>
      <c r="AB5" s="203" t="str">
        <v>Ardeleanu Roxana</v>
      </c>
      <c r="AC5" s="203" t="str">
        <v xml:space="preserve">Nechifor Raluca - Andreea </v>
      </c>
    </row>
    <row r="6" spans="1:29" x14ac:dyDescent="0.25">
      <c r="A6" s="6">
        <v>1</v>
      </c>
      <c r="B6" s="150">
        <v>2</v>
      </c>
      <c r="C6" s="151" t="s">
        <v>48</v>
      </c>
      <c r="D6" s="152" t="s">
        <v>5</v>
      </c>
      <c r="E6" s="153" t="s">
        <v>2</v>
      </c>
      <c r="F6" s="153" t="s">
        <v>2</v>
      </c>
      <c r="G6" s="154" t="s">
        <v>133</v>
      </c>
      <c r="H6" s="153" t="s">
        <v>16</v>
      </c>
      <c r="I6" s="155" t="s">
        <v>98</v>
      </c>
      <c r="J6" s="134"/>
      <c r="K6" s="43" t="str">
        <f t="shared" si="1"/>
        <v/>
      </c>
      <c r="L6" s="43" t="str">
        <f t="shared" si="2"/>
        <v/>
      </c>
      <c r="M6" s="45">
        <f t="shared" si="3"/>
        <v>0.13333333333333333</v>
      </c>
      <c r="N6" s="43" t="str">
        <f t="shared" si="4"/>
        <v/>
      </c>
      <c r="O6" s="43" t="str">
        <f t="shared" si="5"/>
        <v/>
      </c>
      <c r="P6" s="43" t="str">
        <f t="shared" si="6"/>
        <v/>
      </c>
      <c r="Q6" s="43" t="str">
        <f t="shared" si="7"/>
        <v/>
      </c>
      <c r="R6" s="43" t="str">
        <f t="shared" si="8"/>
        <v/>
      </c>
      <c r="S6" s="43" t="str">
        <f t="shared" si="9"/>
        <v/>
      </c>
      <c r="U6" s="29" t="str">
        <f t="shared" si="10"/>
        <v>2</v>
      </c>
      <c r="V6" s="29" t="str">
        <f t="shared" si="11"/>
        <v>15</v>
      </c>
      <c r="W6" s="44">
        <f t="shared" si="12"/>
        <v>0.13333333333333333</v>
      </c>
      <c r="Y6" t="str">
        <v>Panainte-Lehăduş Mirela</v>
      </c>
      <c r="Z6" t="str">
        <v>Voinea Lucian</v>
      </c>
      <c r="AA6" t="str">
        <v>Rusu Dragoș Ioan</v>
      </c>
      <c r="AB6" t="str">
        <v>Andrioai Grigoras Gabriela</v>
      </c>
      <c r="AC6" t="str">
        <v>Niță Bogdan</v>
      </c>
    </row>
    <row r="7" spans="1:29" x14ac:dyDescent="0.25">
      <c r="A7" s="6">
        <v>1</v>
      </c>
      <c r="B7" s="150">
        <v>2</v>
      </c>
      <c r="C7" s="151" t="s">
        <v>99</v>
      </c>
      <c r="D7" s="152" t="s">
        <v>5</v>
      </c>
      <c r="E7" s="153" t="s">
        <v>2</v>
      </c>
      <c r="F7" s="153" t="s">
        <v>2</v>
      </c>
      <c r="G7" s="154" t="s">
        <v>152</v>
      </c>
      <c r="H7" s="153" t="s">
        <v>16</v>
      </c>
      <c r="I7" s="155" t="s">
        <v>98</v>
      </c>
      <c r="J7" s="134"/>
      <c r="K7" s="43" t="str">
        <f t="shared" si="1"/>
        <v/>
      </c>
      <c r="L7" s="43" t="str">
        <f t="shared" si="2"/>
        <v/>
      </c>
      <c r="M7" s="45">
        <f t="shared" si="3"/>
        <v>3.3333333333333333E-2</v>
      </c>
      <c r="N7" s="43" t="str">
        <f t="shared" si="4"/>
        <v/>
      </c>
      <c r="O7" s="43" t="str">
        <f t="shared" si="5"/>
        <v/>
      </c>
      <c r="P7" s="43" t="str">
        <f t="shared" si="6"/>
        <v/>
      </c>
      <c r="Q7" s="43" t="str">
        <f t="shared" si="7"/>
        <v/>
      </c>
      <c r="R7" s="43" t="str">
        <f t="shared" si="8"/>
        <v/>
      </c>
      <c r="S7" s="43" t="str">
        <f t="shared" si="9"/>
        <v/>
      </c>
      <c r="U7" s="29" t="str">
        <f t="shared" si="10"/>
        <v>0.5</v>
      </c>
      <c r="V7" s="29" t="str">
        <f t="shared" si="11"/>
        <v>15</v>
      </c>
      <c r="W7" s="44">
        <f t="shared" si="12"/>
        <v>3.3333333333333333E-2</v>
      </c>
      <c r="Y7" t="str">
        <v>Zichil Valentin</v>
      </c>
      <c r="Z7" t="str">
        <v>Raveica Crinel Ionel</v>
      </c>
      <c r="AA7" t="str">
        <v>Andrioaia Dragoș Alexandru</v>
      </c>
      <c r="AB7" t="str">
        <v>Pleșcău Ioana</v>
      </c>
    </row>
    <row r="8" spans="1:29" x14ac:dyDescent="0.25">
      <c r="A8" s="6">
        <v>1</v>
      </c>
      <c r="B8" s="150">
        <v>3</v>
      </c>
      <c r="C8" s="151" t="s">
        <v>122</v>
      </c>
      <c r="D8" s="151" t="s">
        <v>126</v>
      </c>
      <c r="E8" s="153" t="s">
        <v>2</v>
      </c>
      <c r="F8" s="153" t="s">
        <v>2</v>
      </c>
      <c r="G8" s="154" t="s">
        <v>133</v>
      </c>
      <c r="H8" s="153" t="s">
        <v>16</v>
      </c>
      <c r="I8" s="155" t="s">
        <v>98</v>
      </c>
      <c r="J8" s="134"/>
      <c r="K8" s="43" t="str">
        <f t="shared" si="1"/>
        <v/>
      </c>
      <c r="L8" s="43" t="str">
        <f t="shared" si="2"/>
        <v/>
      </c>
      <c r="M8" s="45">
        <f t="shared" si="3"/>
        <v>0.13333333333333333</v>
      </c>
      <c r="N8" s="43" t="str">
        <f t="shared" si="4"/>
        <v/>
      </c>
      <c r="O8" s="43" t="str">
        <f t="shared" si="5"/>
        <v/>
      </c>
      <c r="P8" s="43" t="str">
        <f t="shared" si="6"/>
        <v/>
      </c>
      <c r="Q8" s="43" t="str">
        <f t="shared" si="7"/>
        <v/>
      </c>
      <c r="R8" s="43" t="str">
        <f t="shared" si="8"/>
        <v/>
      </c>
      <c r="S8" s="43" t="str">
        <f t="shared" si="9"/>
        <v/>
      </c>
      <c r="U8" s="29" t="str">
        <f t="shared" si="10"/>
        <v>2</v>
      </c>
      <c r="V8" s="29" t="str">
        <f t="shared" si="11"/>
        <v>15</v>
      </c>
      <c r="W8" s="44">
        <f t="shared" si="12"/>
        <v>0.13333333333333333</v>
      </c>
      <c r="Y8" t="str">
        <v>Bârsan Narcis</v>
      </c>
      <c r="Z8" t="str">
        <v>Bârsan Narcis</v>
      </c>
      <c r="AA8" t="str">
        <v>Căliman Radu</v>
      </c>
      <c r="AB8" t="str">
        <v>Andrioai Gabriela</v>
      </c>
    </row>
    <row r="9" spans="1:29" x14ac:dyDescent="0.25">
      <c r="A9" s="6">
        <v>1</v>
      </c>
      <c r="B9" s="150">
        <v>3</v>
      </c>
      <c r="C9" s="151" t="s">
        <v>123</v>
      </c>
      <c r="D9" s="151" t="s">
        <v>126</v>
      </c>
      <c r="E9" s="153" t="s">
        <v>2</v>
      </c>
      <c r="F9" s="153" t="s">
        <v>2</v>
      </c>
      <c r="G9" s="154" t="s">
        <v>135</v>
      </c>
      <c r="H9" s="153" t="s">
        <v>16</v>
      </c>
      <c r="I9" s="155" t="s">
        <v>98</v>
      </c>
      <c r="J9" s="134"/>
      <c r="K9" s="43" t="str">
        <f t="shared" si="1"/>
        <v/>
      </c>
      <c r="L9" s="43" t="str">
        <f t="shared" si="2"/>
        <v/>
      </c>
      <c r="M9" s="45">
        <f t="shared" si="3"/>
        <v>6.6666666666666666E-2</v>
      </c>
      <c r="N9" s="43" t="str">
        <f t="shared" si="4"/>
        <v/>
      </c>
      <c r="O9" s="43" t="str">
        <f t="shared" si="5"/>
        <v/>
      </c>
      <c r="P9" s="43" t="str">
        <f t="shared" si="6"/>
        <v/>
      </c>
      <c r="Q9" s="43" t="str">
        <f t="shared" si="7"/>
        <v/>
      </c>
      <c r="R9" s="43" t="str">
        <f t="shared" si="8"/>
        <v/>
      </c>
      <c r="S9" s="43" t="str">
        <f t="shared" si="9"/>
        <v/>
      </c>
      <c r="U9" s="29" t="str">
        <f t="shared" ref="U9" si="13">_xlfn.TEXTBEFORE(G9,"/")</f>
        <v>1</v>
      </c>
      <c r="V9" s="29" t="str">
        <f t="shared" ref="V9" si="14">_xlfn.TEXTAFTER(G9,"/")</f>
        <v>15</v>
      </c>
      <c r="W9" s="44">
        <f t="shared" si="12"/>
        <v>6.6666666666666666E-2</v>
      </c>
      <c r="Y9" t="str">
        <v>Nedeff Valentin</v>
      </c>
      <c r="Z9" t="str">
        <v>Irimia Oana</v>
      </c>
      <c r="AA9" t="str">
        <v>Grigoraș Cosmin Constantin</v>
      </c>
      <c r="AB9" t="str">
        <v>Mirilă Diana Carmen</v>
      </c>
    </row>
    <row r="10" spans="1:29" x14ac:dyDescent="0.25">
      <c r="A10" s="6">
        <v>1</v>
      </c>
      <c r="B10" s="150">
        <v>4</v>
      </c>
      <c r="C10" s="151" t="s">
        <v>49</v>
      </c>
      <c r="D10" s="151" t="s">
        <v>5</v>
      </c>
      <c r="E10" s="153" t="s">
        <v>2</v>
      </c>
      <c r="F10" s="153" t="s">
        <v>2</v>
      </c>
      <c r="G10" s="154" t="s">
        <v>134</v>
      </c>
      <c r="H10" s="153" t="s">
        <v>16</v>
      </c>
      <c r="I10" s="155" t="s">
        <v>98</v>
      </c>
      <c r="J10" s="134"/>
      <c r="K10" s="43" t="str">
        <f t="shared" si="1"/>
        <v/>
      </c>
      <c r="L10" s="43" t="str">
        <f t="shared" si="2"/>
        <v/>
      </c>
      <c r="M10" s="45">
        <f t="shared" si="3"/>
        <v>0.2</v>
      </c>
      <c r="N10" s="43" t="str">
        <f t="shared" si="4"/>
        <v/>
      </c>
      <c r="O10" s="43" t="str">
        <f t="shared" si="5"/>
        <v/>
      </c>
      <c r="P10" s="43" t="str">
        <f t="shared" si="6"/>
        <v/>
      </c>
      <c r="Q10" s="43" t="str">
        <f t="shared" si="7"/>
        <v/>
      </c>
      <c r="R10" s="43" t="str">
        <f t="shared" si="8"/>
        <v/>
      </c>
      <c r="S10" s="43" t="str">
        <f t="shared" si="9"/>
        <v/>
      </c>
      <c r="U10" s="29" t="str">
        <f t="shared" si="10"/>
        <v>3</v>
      </c>
      <c r="V10" s="29" t="str">
        <f t="shared" si="11"/>
        <v>15</v>
      </c>
      <c r="W10" s="44">
        <f t="shared" si="12"/>
        <v>0.2</v>
      </c>
      <c r="Y10" t="str">
        <v>Radu Maria Crina</v>
      </c>
      <c r="Z10" t="str">
        <v>Ciubotariu Vlad Andrei</v>
      </c>
      <c r="AA10" t="str">
        <v>Tâmpu Cătălin Nicolae</v>
      </c>
      <c r="AB10" t="str">
        <v>Furdu Iulian</v>
      </c>
    </row>
    <row r="11" spans="1:29" x14ac:dyDescent="0.25">
      <c r="A11" s="6">
        <v>1</v>
      </c>
      <c r="B11" s="150">
        <v>4</v>
      </c>
      <c r="C11" s="151" t="s">
        <v>50</v>
      </c>
      <c r="D11" s="151" t="s">
        <v>132</v>
      </c>
      <c r="E11" s="153" t="s">
        <v>51</v>
      </c>
      <c r="F11" s="153" t="s">
        <v>51</v>
      </c>
      <c r="G11" s="154" t="s">
        <v>148</v>
      </c>
      <c r="H11" s="153" t="s">
        <v>16</v>
      </c>
      <c r="I11" s="155" t="s">
        <v>98</v>
      </c>
      <c r="J11" s="134"/>
      <c r="K11" s="43">
        <f t="shared" si="1"/>
        <v>9.375E-2</v>
      </c>
      <c r="L11" s="43" t="str">
        <f t="shared" si="2"/>
        <v/>
      </c>
      <c r="M11" s="45" t="str">
        <f t="shared" si="3"/>
        <v/>
      </c>
      <c r="N11" s="43" t="str">
        <f t="shared" si="4"/>
        <v/>
      </c>
      <c r="O11" s="43" t="str">
        <f t="shared" si="5"/>
        <v/>
      </c>
      <c r="P11" s="43" t="str">
        <f t="shared" si="6"/>
        <v/>
      </c>
      <c r="Q11" s="43" t="str">
        <f t="shared" si="7"/>
        <v/>
      </c>
      <c r="R11" s="43" t="str">
        <f t="shared" si="8"/>
        <v/>
      </c>
      <c r="S11" s="43" t="str">
        <f t="shared" si="9"/>
        <v/>
      </c>
      <c r="U11" s="29" t="str">
        <f t="shared" si="10"/>
        <v>1.5</v>
      </c>
      <c r="V11" s="29" t="str">
        <f t="shared" si="11"/>
        <v>16</v>
      </c>
      <c r="W11" s="44">
        <f t="shared" si="12"/>
        <v>9.375E-2</v>
      </c>
      <c r="Z11" t="str">
        <v>Simion Andrei Ionuț</v>
      </c>
      <c r="AA11" t="str">
        <v>Banu Ioan Viorel</v>
      </c>
    </row>
    <row r="12" spans="1:29" x14ac:dyDescent="0.25">
      <c r="A12" s="6">
        <v>1</v>
      </c>
      <c r="B12" s="150">
        <v>5</v>
      </c>
      <c r="C12" s="151" t="s">
        <v>124</v>
      </c>
      <c r="D12" s="151" t="s">
        <v>39</v>
      </c>
      <c r="E12" s="153" t="s">
        <v>18</v>
      </c>
      <c r="F12" s="153" t="s">
        <v>18</v>
      </c>
      <c r="G12" s="154" t="s">
        <v>136</v>
      </c>
      <c r="H12" s="153" t="s">
        <v>16</v>
      </c>
      <c r="I12" s="155" t="s">
        <v>98</v>
      </c>
      <c r="J12" s="134"/>
      <c r="K12" s="43" t="str">
        <f t="shared" si="1"/>
        <v/>
      </c>
      <c r="L12" s="43" t="str">
        <f t="shared" si="2"/>
        <v/>
      </c>
      <c r="M12" s="45" t="str">
        <f t="shared" si="3"/>
        <v/>
      </c>
      <c r="N12" s="43" t="str">
        <f t="shared" si="4"/>
        <v/>
      </c>
      <c r="O12" s="43">
        <f t="shared" si="5"/>
        <v>0.14285714285714285</v>
      </c>
      <c r="P12" s="43" t="str">
        <f t="shared" si="6"/>
        <v/>
      </c>
      <c r="Q12" s="43" t="str">
        <f t="shared" si="7"/>
        <v/>
      </c>
      <c r="R12" s="43" t="str">
        <f t="shared" si="8"/>
        <v/>
      </c>
      <c r="S12" s="43" t="str">
        <f t="shared" si="9"/>
        <v/>
      </c>
      <c r="U12" s="29" t="str">
        <f t="shared" si="10"/>
        <v>2</v>
      </c>
      <c r="V12" s="29" t="str">
        <f t="shared" si="11"/>
        <v>14</v>
      </c>
      <c r="W12" s="44">
        <f t="shared" si="12"/>
        <v>0.14285714285714285</v>
      </c>
      <c r="AA12" t="str">
        <v>Herghelegiu Eugen</v>
      </c>
    </row>
    <row r="13" spans="1:29" x14ac:dyDescent="0.25">
      <c r="A13" s="6">
        <v>1</v>
      </c>
      <c r="B13" s="150">
        <v>5</v>
      </c>
      <c r="C13" s="151" t="s">
        <v>125</v>
      </c>
      <c r="D13" s="151" t="s">
        <v>39</v>
      </c>
      <c r="E13" s="153" t="s">
        <v>18</v>
      </c>
      <c r="F13" s="153" t="s">
        <v>18</v>
      </c>
      <c r="G13" s="154" t="s">
        <v>151</v>
      </c>
      <c r="H13" s="153" t="s">
        <v>17</v>
      </c>
      <c r="I13" s="155" t="s">
        <v>98</v>
      </c>
      <c r="J13" s="134"/>
      <c r="K13" s="43" t="str">
        <f t="shared" si="1"/>
        <v/>
      </c>
      <c r="L13" s="43" t="str">
        <f t="shared" si="2"/>
        <v/>
      </c>
      <c r="M13" s="45" t="str">
        <f t="shared" si="3"/>
        <v/>
      </c>
      <c r="N13" s="43" t="str">
        <f t="shared" si="4"/>
        <v/>
      </c>
      <c r="O13" s="43" t="str">
        <f t="shared" si="5"/>
        <v/>
      </c>
      <c r="P13" s="43">
        <f t="shared" si="6"/>
        <v>3.125E-2</v>
      </c>
      <c r="Q13" s="43" t="str">
        <f t="shared" si="7"/>
        <v/>
      </c>
      <c r="R13" s="43" t="str">
        <f t="shared" si="8"/>
        <v/>
      </c>
      <c r="S13" s="43" t="str">
        <f t="shared" si="9"/>
        <v/>
      </c>
      <c r="U13" s="29" t="str">
        <f t="shared" si="10"/>
        <v>0.5</v>
      </c>
      <c r="V13" s="29" t="str">
        <f t="shared" si="11"/>
        <v>16</v>
      </c>
      <c r="W13" s="44">
        <f t="shared" si="12"/>
        <v>3.125E-2</v>
      </c>
    </row>
    <row r="14" spans="1:29" x14ac:dyDescent="0.25">
      <c r="A14" s="6">
        <v>1</v>
      </c>
      <c r="B14" s="150">
        <v>6</v>
      </c>
      <c r="C14" s="151" t="s">
        <v>100</v>
      </c>
      <c r="D14" s="151" t="s">
        <v>38</v>
      </c>
      <c r="E14" s="156" t="s">
        <v>19</v>
      </c>
      <c r="F14" s="156" t="s">
        <v>19</v>
      </c>
      <c r="G14" s="154" t="s">
        <v>137</v>
      </c>
      <c r="H14" s="153" t="s">
        <v>16</v>
      </c>
      <c r="I14" s="155" t="s">
        <v>98</v>
      </c>
      <c r="J14" s="134"/>
      <c r="K14" s="43" t="str">
        <f t="shared" si="1"/>
        <v/>
      </c>
      <c r="L14" s="43" t="str">
        <f t="shared" si="2"/>
        <v/>
      </c>
      <c r="M14" s="45" t="str">
        <f t="shared" si="3"/>
        <v/>
      </c>
      <c r="N14" s="43" t="str">
        <f t="shared" si="4"/>
        <v/>
      </c>
      <c r="O14" s="43" t="str">
        <f t="shared" si="5"/>
        <v/>
      </c>
      <c r="P14" s="43" t="str">
        <f t="shared" si="6"/>
        <v/>
      </c>
      <c r="Q14" s="43">
        <f t="shared" si="7"/>
        <v>0.23076923076923078</v>
      </c>
      <c r="R14" s="43" t="str">
        <f t="shared" si="8"/>
        <v/>
      </c>
      <c r="S14" s="43" t="str">
        <f t="shared" si="9"/>
        <v/>
      </c>
      <c r="U14" s="29" t="str">
        <f t="shared" ref="U14" si="15">_xlfn.TEXTBEFORE(G14,"/")</f>
        <v>3</v>
      </c>
      <c r="V14" s="29" t="str">
        <f t="shared" ref="V14" si="16">_xlfn.TEXTAFTER(G14,"/")</f>
        <v>13</v>
      </c>
      <c r="W14" s="44">
        <f t="shared" si="12"/>
        <v>0.23076923076923078</v>
      </c>
    </row>
    <row r="15" spans="1:29" x14ac:dyDescent="0.25">
      <c r="A15" s="6">
        <v>1</v>
      </c>
      <c r="B15" s="150">
        <v>6</v>
      </c>
      <c r="C15" s="151" t="s">
        <v>101</v>
      </c>
      <c r="D15" s="151" t="s">
        <v>127</v>
      </c>
      <c r="E15" s="156" t="s">
        <v>18</v>
      </c>
      <c r="F15" s="156" t="s">
        <v>51</v>
      </c>
      <c r="G15" s="154" t="s">
        <v>43</v>
      </c>
      <c r="H15" s="153" t="s">
        <v>17</v>
      </c>
      <c r="I15" s="155" t="s">
        <v>150</v>
      </c>
      <c r="J15" s="134"/>
      <c r="K15" s="43" t="str">
        <f t="shared" si="1"/>
        <v/>
      </c>
      <c r="L15" s="43">
        <f t="shared" si="2"/>
        <v>6.25E-2</v>
      </c>
      <c r="M15" s="45" t="str">
        <f t="shared" si="3"/>
        <v/>
      </c>
      <c r="N15" s="43" t="str">
        <f t="shared" si="4"/>
        <v/>
      </c>
      <c r="O15" s="43" t="str">
        <f t="shared" si="5"/>
        <v/>
      </c>
      <c r="P15" s="43" t="str">
        <f t="shared" si="6"/>
        <v/>
      </c>
      <c r="Q15" s="43" t="str">
        <f t="shared" si="7"/>
        <v/>
      </c>
      <c r="R15" s="43" t="str">
        <f t="shared" si="8"/>
        <v/>
      </c>
      <c r="S15" s="43">
        <f t="shared" si="9"/>
        <v>6.25E-2</v>
      </c>
      <c r="U15" s="29" t="str">
        <f t="shared" si="10"/>
        <v>1</v>
      </c>
      <c r="V15" s="29" t="str">
        <f t="shared" si="11"/>
        <v>16</v>
      </c>
      <c r="W15" s="44">
        <f t="shared" si="12"/>
        <v>6.25E-2</v>
      </c>
    </row>
    <row r="16" spans="1:29" s="190" customFormat="1" x14ac:dyDescent="0.25">
      <c r="A16" s="191">
        <v>1</v>
      </c>
      <c r="B16" s="150">
        <v>1</v>
      </c>
      <c r="C16" s="151" t="s">
        <v>52</v>
      </c>
      <c r="D16" s="157" t="s">
        <v>156</v>
      </c>
      <c r="E16" s="156" t="s">
        <v>23</v>
      </c>
      <c r="F16" s="156" t="s">
        <v>23</v>
      </c>
      <c r="G16" s="154" t="s">
        <v>153</v>
      </c>
      <c r="H16" s="153" t="s">
        <v>16</v>
      </c>
      <c r="I16" s="155" t="s">
        <v>98</v>
      </c>
      <c r="J16" s="189"/>
      <c r="K16" s="43" t="str">
        <f t="shared" si="1"/>
        <v/>
      </c>
      <c r="L16" s="43" t="str">
        <f t="shared" si="2"/>
        <v/>
      </c>
      <c r="M16" s="45">
        <f t="shared" si="3"/>
        <v>2.7777777777777776E-2</v>
      </c>
      <c r="N16" s="43" t="str">
        <f t="shared" si="4"/>
        <v/>
      </c>
      <c r="O16" s="43" t="str">
        <f t="shared" si="5"/>
        <v/>
      </c>
      <c r="P16" s="43" t="str">
        <f t="shared" si="6"/>
        <v/>
      </c>
      <c r="Q16" s="43" t="str">
        <f t="shared" si="7"/>
        <v/>
      </c>
      <c r="R16" s="43" t="str">
        <f t="shared" si="8"/>
        <v/>
      </c>
      <c r="S16" s="43" t="str">
        <f t="shared" si="9"/>
        <v/>
      </c>
      <c r="T16"/>
      <c r="U16" s="29" t="str">
        <f t="shared" ref="U16" si="17">_xlfn.TEXTBEFORE(G16,"/")</f>
        <v>0.5</v>
      </c>
      <c r="V16" s="29" t="str">
        <f t="shared" ref="V16" si="18">_xlfn.TEXTAFTER(G16,"/")</f>
        <v>18</v>
      </c>
      <c r="W16" s="44">
        <f t="shared" ref="W16" si="19">IFERROR(U16/V16,0)</f>
        <v>2.7777777777777776E-2</v>
      </c>
      <c r="X16"/>
    </row>
    <row r="17" spans="1:23" x14ac:dyDescent="0.25">
      <c r="A17" s="6">
        <v>1</v>
      </c>
      <c r="B17" s="150">
        <v>7</v>
      </c>
      <c r="C17" s="151" t="s">
        <v>53</v>
      </c>
      <c r="D17" s="157" t="s">
        <v>154</v>
      </c>
      <c r="E17" s="156" t="s">
        <v>51</v>
      </c>
      <c r="F17" s="156" t="s">
        <v>51</v>
      </c>
      <c r="G17" s="154" t="s">
        <v>153</v>
      </c>
      <c r="H17" s="153" t="s">
        <v>16</v>
      </c>
      <c r="I17" s="155" t="s">
        <v>98</v>
      </c>
      <c r="J17" s="134"/>
      <c r="K17" s="43">
        <f>IF(AND($F17="ASIST",$H17="NB"),$U17/$V17,"")</f>
        <v>2.7777777777777776E-2</v>
      </c>
      <c r="L17" s="43" t="str">
        <f t="shared" si="2"/>
        <v/>
      </c>
      <c r="M17" s="45" t="str">
        <f t="shared" si="3"/>
        <v/>
      </c>
      <c r="N17" s="43" t="str">
        <f t="shared" si="4"/>
        <v/>
      </c>
      <c r="O17" s="43" t="str">
        <f t="shared" si="5"/>
        <v/>
      </c>
      <c r="P17" s="43" t="str">
        <f t="shared" si="6"/>
        <v/>
      </c>
      <c r="Q17" s="43" t="str">
        <f t="shared" si="7"/>
        <v/>
      </c>
      <c r="R17" s="43" t="str">
        <f t="shared" si="8"/>
        <v/>
      </c>
      <c r="S17" s="43" t="str">
        <f t="shared" si="9"/>
        <v/>
      </c>
      <c r="U17" s="29" t="str">
        <f t="shared" si="10"/>
        <v>0.5</v>
      </c>
      <c r="V17" s="29" t="str">
        <f t="shared" si="11"/>
        <v>18</v>
      </c>
      <c r="W17" s="44">
        <f t="shared" si="12"/>
        <v>2.7777777777777776E-2</v>
      </c>
    </row>
    <row r="18" spans="1:23" ht="12" customHeight="1" x14ac:dyDescent="0.25">
      <c r="A18" s="6">
        <v>1</v>
      </c>
      <c r="B18" s="150"/>
      <c r="C18" s="151"/>
      <c r="D18" s="151"/>
      <c r="E18" s="153"/>
      <c r="F18" s="153"/>
      <c r="G18" s="154"/>
      <c r="H18" s="153"/>
      <c r="I18" s="155"/>
      <c r="J18" s="134"/>
      <c r="K18" s="43" t="str">
        <f t="shared" si="1"/>
        <v/>
      </c>
      <c r="L18" s="43" t="str">
        <f t="shared" si="2"/>
        <v/>
      </c>
      <c r="M18" s="45" t="str">
        <f t="shared" si="3"/>
        <v/>
      </c>
      <c r="N18" s="43" t="str">
        <f t="shared" si="4"/>
        <v/>
      </c>
      <c r="O18" s="43" t="str">
        <f t="shared" si="5"/>
        <v/>
      </c>
      <c r="P18" s="43" t="str">
        <f t="shared" si="6"/>
        <v/>
      </c>
      <c r="Q18" s="43" t="str">
        <f t="shared" si="7"/>
        <v/>
      </c>
      <c r="R18" s="43" t="str">
        <f t="shared" si="8"/>
        <v/>
      </c>
      <c r="S18" s="43" t="str">
        <f t="shared" si="9"/>
        <v/>
      </c>
      <c r="U18" s="29" t="e">
        <f t="shared" ref="U18" si="20">_xlfn.TEXTBEFORE(G18,"/")</f>
        <v>#N/A</v>
      </c>
      <c r="V18" s="29" t="e">
        <f t="shared" ref="V18" si="21">_xlfn.TEXTAFTER(G18,"/")</f>
        <v>#N/A</v>
      </c>
      <c r="W18" s="44">
        <f t="shared" si="12"/>
        <v>0</v>
      </c>
    </row>
    <row r="19" spans="1:23" ht="13.8" thickBot="1" x14ac:dyDescent="0.3">
      <c r="A19" s="7"/>
      <c r="B19" s="8"/>
      <c r="C19" s="10"/>
      <c r="D19" s="10"/>
      <c r="E19" s="19"/>
      <c r="F19" s="19"/>
      <c r="G19" s="18"/>
      <c r="H19" s="19"/>
      <c r="I19" s="41"/>
      <c r="J19" s="135"/>
      <c r="K19" s="43" t="str">
        <f t="shared" si="1"/>
        <v/>
      </c>
      <c r="L19" s="43" t="str">
        <f t="shared" si="2"/>
        <v/>
      </c>
      <c r="M19" s="45" t="str">
        <f t="shared" si="3"/>
        <v/>
      </c>
      <c r="N19" s="43" t="str">
        <f t="shared" si="4"/>
        <v/>
      </c>
      <c r="O19" s="43" t="str">
        <f t="shared" si="5"/>
        <v/>
      </c>
      <c r="P19" s="43" t="str">
        <f t="shared" si="6"/>
        <v/>
      </c>
      <c r="Q19" s="43" t="str">
        <f t="shared" si="7"/>
        <v/>
      </c>
      <c r="R19" s="43" t="str">
        <f t="shared" si="8"/>
        <v/>
      </c>
      <c r="S19" s="43" t="str">
        <f t="shared" si="9"/>
        <v/>
      </c>
      <c r="U19" s="29"/>
      <c r="V19" s="29"/>
      <c r="W19" s="44">
        <f t="shared" si="12"/>
        <v>0</v>
      </c>
    </row>
    <row r="20" spans="1:23" x14ac:dyDescent="0.25">
      <c r="A20" s="12">
        <v>2</v>
      </c>
      <c r="B20" s="158">
        <v>1</v>
      </c>
      <c r="C20" s="159" t="s">
        <v>54</v>
      </c>
      <c r="D20" s="159" t="s">
        <v>36</v>
      </c>
      <c r="E20" s="160" t="s">
        <v>2</v>
      </c>
      <c r="F20" s="160" t="s">
        <v>2</v>
      </c>
      <c r="G20" s="161" t="s">
        <v>133</v>
      </c>
      <c r="H20" s="160" t="s">
        <v>16</v>
      </c>
      <c r="I20" s="162" t="s">
        <v>98</v>
      </c>
      <c r="J20" s="135"/>
      <c r="K20" s="43" t="str">
        <f t="shared" si="1"/>
        <v/>
      </c>
      <c r="L20" s="43" t="str">
        <f t="shared" si="2"/>
        <v/>
      </c>
      <c r="M20" s="45">
        <f t="shared" si="3"/>
        <v>0.13333333333333333</v>
      </c>
      <c r="N20" s="43" t="str">
        <f t="shared" si="4"/>
        <v/>
      </c>
      <c r="O20" s="43" t="str">
        <f t="shared" si="5"/>
        <v/>
      </c>
      <c r="P20" s="43" t="str">
        <f t="shared" si="6"/>
        <v/>
      </c>
      <c r="Q20" s="43" t="str">
        <f t="shared" si="7"/>
        <v/>
      </c>
      <c r="R20" s="43" t="str">
        <f t="shared" si="8"/>
        <v/>
      </c>
      <c r="S20" s="43" t="str">
        <f t="shared" si="9"/>
        <v/>
      </c>
      <c r="U20" s="29" t="str">
        <f t="shared" si="10"/>
        <v>2</v>
      </c>
      <c r="V20" s="29" t="str">
        <f t="shared" si="11"/>
        <v>15</v>
      </c>
      <c r="W20" s="44">
        <f t="shared" si="12"/>
        <v>0.13333333333333333</v>
      </c>
    </row>
    <row r="21" spans="1:23" x14ac:dyDescent="0.25">
      <c r="A21" s="9">
        <v>2</v>
      </c>
      <c r="B21" s="153">
        <v>1</v>
      </c>
      <c r="C21" s="151" t="s">
        <v>55</v>
      </c>
      <c r="D21" s="152" t="s">
        <v>36</v>
      </c>
      <c r="E21" s="153" t="s">
        <v>2</v>
      </c>
      <c r="F21" s="153" t="s">
        <v>2</v>
      </c>
      <c r="G21" s="154" t="s">
        <v>152</v>
      </c>
      <c r="H21" s="153" t="s">
        <v>16</v>
      </c>
      <c r="I21" s="155" t="s">
        <v>98</v>
      </c>
      <c r="J21" s="135"/>
      <c r="K21" s="43" t="str">
        <f t="shared" si="1"/>
        <v/>
      </c>
      <c r="L21" s="43" t="str">
        <f t="shared" si="2"/>
        <v/>
      </c>
      <c r="M21" s="45">
        <f t="shared" si="3"/>
        <v>3.3333333333333333E-2</v>
      </c>
      <c r="N21" s="43" t="str">
        <f t="shared" si="4"/>
        <v/>
      </c>
      <c r="O21" s="43" t="str">
        <f t="shared" si="5"/>
        <v/>
      </c>
      <c r="P21" s="43" t="str">
        <f t="shared" si="6"/>
        <v/>
      </c>
      <c r="Q21" s="43" t="str">
        <f t="shared" si="7"/>
        <v/>
      </c>
      <c r="R21" s="43" t="str">
        <f t="shared" si="8"/>
        <v/>
      </c>
      <c r="S21" s="43" t="str">
        <f t="shared" si="9"/>
        <v/>
      </c>
      <c r="U21" s="29" t="str">
        <f t="shared" si="10"/>
        <v>0.5</v>
      </c>
      <c r="V21" s="29" t="str">
        <f t="shared" si="11"/>
        <v>15</v>
      </c>
      <c r="W21" s="44">
        <f t="shared" si="12"/>
        <v>3.3333333333333333E-2</v>
      </c>
    </row>
    <row r="22" spans="1:23" x14ac:dyDescent="0.25">
      <c r="A22" s="12">
        <v>2</v>
      </c>
      <c r="B22" s="153">
        <v>2</v>
      </c>
      <c r="C22" s="151" t="s">
        <v>128</v>
      </c>
      <c r="D22" s="151" t="s">
        <v>5</v>
      </c>
      <c r="E22" s="153" t="s">
        <v>2</v>
      </c>
      <c r="F22" s="153" t="s">
        <v>2</v>
      </c>
      <c r="G22" s="154" t="s">
        <v>155</v>
      </c>
      <c r="H22" s="153" t="s">
        <v>17</v>
      </c>
      <c r="I22" s="155" t="s">
        <v>98</v>
      </c>
      <c r="J22" s="135"/>
      <c r="K22" s="43" t="str">
        <f t="shared" si="1"/>
        <v/>
      </c>
      <c r="L22" s="43" t="str">
        <f t="shared" si="2"/>
        <v/>
      </c>
      <c r="M22" s="45" t="str">
        <f t="shared" si="3"/>
        <v/>
      </c>
      <c r="N22" s="43">
        <f t="shared" si="4"/>
        <v>0.11267605633802817</v>
      </c>
      <c r="O22" s="43" t="str">
        <f t="shared" si="5"/>
        <v/>
      </c>
      <c r="P22" s="43" t="str">
        <f t="shared" si="6"/>
        <v/>
      </c>
      <c r="Q22" s="43" t="str">
        <f t="shared" si="7"/>
        <v/>
      </c>
      <c r="R22" s="43" t="str">
        <f t="shared" si="8"/>
        <v/>
      </c>
      <c r="S22" s="43" t="str">
        <f t="shared" si="9"/>
        <v/>
      </c>
      <c r="U22" s="29" t="str">
        <f t="shared" si="10"/>
        <v>2</v>
      </c>
      <c r="V22" s="29" t="str">
        <f t="shared" si="11"/>
        <v>17.75</v>
      </c>
      <c r="W22" s="44">
        <f t="shared" si="12"/>
        <v>0.11267605633802817</v>
      </c>
    </row>
    <row r="23" spans="1:23" x14ac:dyDescent="0.25">
      <c r="A23" s="9">
        <v>2</v>
      </c>
      <c r="B23" s="150">
        <v>2</v>
      </c>
      <c r="C23" s="151" t="s">
        <v>129</v>
      </c>
      <c r="D23" s="151" t="s">
        <v>5</v>
      </c>
      <c r="E23" s="153" t="s">
        <v>2</v>
      </c>
      <c r="F23" s="153" t="s">
        <v>51</v>
      </c>
      <c r="G23" s="154" t="s">
        <v>148</v>
      </c>
      <c r="H23" s="153" t="s">
        <v>17</v>
      </c>
      <c r="I23" s="155" t="s">
        <v>98</v>
      </c>
      <c r="J23" s="135"/>
      <c r="K23" s="43" t="str">
        <f t="shared" si="1"/>
        <v/>
      </c>
      <c r="L23" s="43">
        <f t="shared" si="2"/>
        <v>9.375E-2</v>
      </c>
      <c r="M23" s="45" t="str">
        <f t="shared" si="3"/>
        <v/>
      </c>
      <c r="N23" s="43" t="str">
        <f t="shared" si="4"/>
        <v/>
      </c>
      <c r="O23" s="43" t="str">
        <f t="shared" si="5"/>
        <v/>
      </c>
      <c r="P23" s="43" t="str">
        <f t="shared" si="6"/>
        <v/>
      </c>
      <c r="Q23" s="43" t="str">
        <f t="shared" si="7"/>
        <v/>
      </c>
      <c r="R23" s="43" t="str">
        <f t="shared" si="8"/>
        <v/>
      </c>
      <c r="S23" s="43" t="str">
        <f t="shared" si="9"/>
        <v/>
      </c>
      <c r="U23" s="29" t="str">
        <f t="shared" si="10"/>
        <v>1.5</v>
      </c>
      <c r="V23" s="29" t="str">
        <f t="shared" si="11"/>
        <v>16</v>
      </c>
      <c r="W23" s="44">
        <f t="shared" si="12"/>
        <v>9.375E-2</v>
      </c>
    </row>
    <row r="24" spans="1:23" x14ac:dyDescent="0.25">
      <c r="A24" s="12">
        <v>2</v>
      </c>
      <c r="B24" s="150">
        <v>3</v>
      </c>
      <c r="C24" s="151" t="s">
        <v>56</v>
      </c>
      <c r="D24" s="151" t="s">
        <v>21</v>
      </c>
      <c r="E24" s="153" t="s">
        <v>2</v>
      </c>
      <c r="F24" s="153" t="s">
        <v>2</v>
      </c>
      <c r="G24" s="154" t="s">
        <v>133</v>
      </c>
      <c r="H24" s="153" t="s">
        <v>16</v>
      </c>
      <c r="I24" s="155" t="s">
        <v>98</v>
      </c>
      <c r="J24" s="135"/>
      <c r="K24" s="43" t="str">
        <f t="shared" si="1"/>
        <v/>
      </c>
      <c r="L24" s="43" t="str">
        <f t="shared" si="2"/>
        <v/>
      </c>
      <c r="M24" s="45">
        <f t="shared" si="3"/>
        <v>0.13333333333333333</v>
      </c>
      <c r="N24" s="43" t="str">
        <f t="shared" si="4"/>
        <v/>
      </c>
      <c r="O24" s="43" t="str">
        <f t="shared" si="5"/>
        <v/>
      </c>
      <c r="P24" s="43" t="str">
        <f t="shared" si="6"/>
        <v/>
      </c>
      <c r="Q24" s="43" t="str">
        <f t="shared" si="7"/>
        <v/>
      </c>
      <c r="R24" s="43" t="str">
        <f t="shared" si="8"/>
        <v/>
      </c>
      <c r="S24" s="43" t="str">
        <f t="shared" si="9"/>
        <v/>
      </c>
      <c r="U24" s="29" t="str">
        <f t="shared" si="10"/>
        <v>2</v>
      </c>
      <c r="V24" s="29" t="str">
        <f t="shared" si="11"/>
        <v>15</v>
      </c>
      <c r="W24" s="44">
        <f t="shared" si="12"/>
        <v>0.13333333333333333</v>
      </c>
    </row>
    <row r="25" spans="1:23" x14ac:dyDescent="0.25">
      <c r="A25" s="9">
        <v>2</v>
      </c>
      <c r="B25" s="150">
        <v>3</v>
      </c>
      <c r="C25" s="151" t="s">
        <v>146</v>
      </c>
      <c r="D25" s="151" t="s">
        <v>132</v>
      </c>
      <c r="E25" s="153" t="s">
        <v>51</v>
      </c>
      <c r="F25" s="153" t="s">
        <v>51</v>
      </c>
      <c r="G25" s="154" t="s">
        <v>157</v>
      </c>
      <c r="H25" s="153" t="s">
        <v>16</v>
      </c>
      <c r="I25" s="155" t="s">
        <v>98</v>
      </c>
      <c r="J25" s="135"/>
      <c r="K25" s="43">
        <f t="shared" si="1"/>
        <v>0.15625</v>
      </c>
      <c r="L25" s="43" t="str">
        <f t="shared" si="2"/>
        <v/>
      </c>
      <c r="M25" s="45" t="str">
        <f t="shared" si="3"/>
        <v/>
      </c>
      <c r="N25" s="43" t="str">
        <f t="shared" si="4"/>
        <v/>
      </c>
      <c r="O25" s="43" t="str">
        <f t="shared" si="5"/>
        <v/>
      </c>
      <c r="P25" s="43" t="str">
        <f t="shared" si="6"/>
        <v/>
      </c>
      <c r="Q25" s="43" t="str">
        <f t="shared" si="7"/>
        <v/>
      </c>
      <c r="R25" s="43" t="str">
        <f t="shared" si="8"/>
        <v/>
      </c>
      <c r="S25" s="43" t="str">
        <f t="shared" si="9"/>
        <v/>
      </c>
      <c r="U25" s="29" t="str">
        <f t="shared" si="10"/>
        <v>2.5</v>
      </c>
      <c r="V25" s="29" t="str">
        <f t="shared" si="11"/>
        <v>16</v>
      </c>
      <c r="W25" s="44">
        <f t="shared" si="12"/>
        <v>0.15625</v>
      </c>
    </row>
    <row r="26" spans="1:23" x14ac:dyDescent="0.25">
      <c r="A26" s="12">
        <v>2</v>
      </c>
      <c r="B26" s="150">
        <v>4</v>
      </c>
      <c r="C26" s="151" t="s">
        <v>57</v>
      </c>
      <c r="D26" s="151" t="s">
        <v>6</v>
      </c>
      <c r="E26" s="153" t="s">
        <v>2</v>
      </c>
      <c r="F26" s="153" t="s">
        <v>2</v>
      </c>
      <c r="G26" s="154" t="s">
        <v>133</v>
      </c>
      <c r="H26" s="153" t="s">
        <v>16</v>
      </c>
      <c r="I26" s="155" t="s">
        <v>98</v>
      </c>
      <c r="J26" s="135"/>
      <c r="K26" s="43" t="str">
        <f t="shared" si="1"/>
        <v/>
      </c>
      <c r="L26" s="43" t="str">
        <f t="shared" si="2"/>
        <v/>
      </c>
      <c r="M26" s="45">
        <f t="shared" si="3"/>
        <v>0.13333333333333333</v>
      </c>
      <c r="N26" s="43" t="str">
        <f t="shared" si="4"/>
        <v/>
      </c>
      <c r="O26" s="43" t="str">
        <f t="shared" si="5"/>
        <v/>
      </c>
      <c r="P26" s="43" t="str">
        <f t="shared" si="6"/>
        <v/>
      </c>
      <c r="Q26" s="43" t="str">
        <f t="shared" si="7"/>
        <v/>
      </c>
      <c r="R26" s="43" t="str">
        <f t="shared" si="8"/>
        <v/>
      </c>
      <c r="S26" s="43" t="str">
        <f t="shared" si="9"/>
        <v/>
      </c>
      <c r="U26" s="29" t="str">
        <f t="shared" si="10"/>
        <v>2</v>
      </c>
      <c r="V26" s="29" t="str">
        <f t="shared" si="11"/>
        <v>15</v>
      </c>
      <c r="W26" s="44">
        <f t="shared" si="12"/>
        <v>0.13333333333333333</v>
      </c>
    </row>
    <row r="27" spans="1:23" x14ac:dyDescent="0.25">
      <c r="A27" s="9">
        <v>2</v>
      </c>
      <c r="B27" s="150">
        <v>4</v>
      </c>
      <c r="C27" s="151" t="s">
        <v>58</v>
      </c>
      <c r="D27" s="151" t="s">
        <v>6</v>
      </c>
      <c r="E27" s="153" t="s">
        <v>2</v>
      </c>
      <c r="F27" s="153" t="s">
        <v>2</v>
      </c>
      <c r="G27" s="154" t="s">
        <v>135</v>
      </c>
      <c r="H27" s="153" t="s">
        <v>16</v>
      </c>
      <c r="I27" s="155" t="s">
        <v>98</v>
      </c>
      <c r="J27" s="135"/>
      <c r="K27" s="43" t="str">
        <f t="shared" si="1"/>
        <v/>
      </c>
      <c r="L27" s="43" t="str">
        <f t="shared" si="2"/>
        <v/>
      </c>
      <c r="M27" s="45">
        <f t="shared" si="3"/>
        <v>6.6666666666666666E-2</v>
      </c>
      <c r="N27" s="43" t="str">
        <f t="shared" si="4"/>
        <v/>
      </c>
      <c r="O27" s="43" t="str">
        <f t="shared" si="5"/>
        <v/>
      </c>
      <c r="P27" s="43" t="str">
        <f t="shared" si="6"/>
        <v/>
      </c>
      <c r="Q27" s="43" t="str">
        <f t="shared" si="7"/>
        <v/>
      </c>
      <c r="R27" s="43" t="str">
        <f t="shared" si="8"/>
        <v/>
      </c>
      <c r="S27" s="43" t="str">
        <f t="shared" si="9"/>
        <v/>
      </c>
      <c r="U27" s="29" t="str">
        <f t="shared" si="10"/>
        <v>1</v>
      </c>
      <c r="V27" s="29" t="str">
        <f t="shared" si="11"/>
        <v>15</v>
      </c>
      <c r="W27" s="44">
        <f t="shared" si="12"/>
        <v>6.6666666666666666E-2</v>
      </c>
    </row>
    <row r="28" spans="1:23" x14ac:dyDescent="0.25">
      <c r="A28" s="12">
        <v>2</v>
      </c>
      <c r="B28" s="150">
        <v>5</v>
      </c>
      <c r="C28" s="151" t="s">
        <v>59</v>
      </c>
      <c r="D28" s="151" t="s">
        <v>8</v>
      </c>
      <c r="E28" s="156" t="s">
        <v>19</v>
      </c>
      <c r="F28" s="156" t="s">
        <v>19</v>
      </c>
      <c r="G28" s="154" t="s">
        <v>158</v>
      </c>
      <c r="H28" s="153" t="s">
        <v>16</v>
      </c>
      <c r="I28" s="155" t="s">
        <v>98</v>
      </c>
      <c r="J28" s="135"/>
      <c r="K28" s="43" t="str">
        <f t="shared" si="1"/>
        <v/>
      </c>
      <c r="L28" s="43" t="str">
        <f t="shared" si="2"/>
        <v/>
      </c>
      <c r="M28" s="45" t="str">
        <f t="shared" si="3"/>
        <v/>
      </c>
      <c r="N28" s="43" t="str">
        <f t="shared" si="4"/>
        <v/>
      </c>
      <c r="O28" s="43" t="str">
        <f t="shared" si="5"/>
        <v/>
      </c>
      <c r="P28" s="43" t="str">
        <f t="shared" si="6"/>
        <v/>
      </c>
      <c r="Q28" s="43">
        <f t="shared" si="7"/>
        <v>0.15686274509803921</v>
      </c>
      <c r="R28" s="43" t="str">
        <f t="shared" si="8"/>
        <v/>
      </c>
      <c r="S28" s="43" t="str">
        <f t="shared" si="9"/>
        <v/>
      </c>
      <c r="U28" s="29" t="str">
        <f t="shared" ref="U28" si="22">_xlfn.TEXTBEFORE(G28,"/")</f>
        <v>2</v>
      </c>
      <c r="V28" s="29" t="str">
        <f t="shared" ref="V28" si="23">_xlfn.TEXTAFTER(G28,"/")</f>
        <v>12.75</v>
      </c>
      <c r="W28" s="44">
        <f t="shared" si="12"/>
        <v>0.15686274509803921</v>
      </c>
    </row>
    <row r="29" spans="1:23" x14ac:dyDescent="0.25">
      <c r="A29" s="9">
        <v>2</v>
      </c>
      <c r="B29" s="150">
        <v>5</v>
      </c>
      <c r="C29" s="151" t="s">
        <v>102</v>
      </c>
      <c r="D29" s="151" t="s">
        <v>103</v>
      </c>
      <c r="E29" s="153" t="s">
        <v>51</v>
      </c>
      <c r="F29" s="153" t="s">
        <v>51</v>
      </c>
      <c r="G29" s="154" t="s">
        <v>148</v>
      </c>
      <c r="H29" s="153" t="s">
        <v>16</v>
      </c>
      <c r="I29" s="155" t="s">
        <v>98</v>
      </c>
      <c r="J29" s="135"/>
      <c r="K29" s="43">
        <f t="shared" si="1"/>
        <v>9.375E-2</v>
      </c>
      <c r="L29" s="43" t="str">
        <f t="shared" si="2"/>
        <v/>
      </c>
      <c r="M29" s="45" t="str">
        <f t="shared" si="3"/>
        <v/>
      </c>
      <c r="N29" s="43" t="str">
        <f t="shared" si="4"/>
        <v/>
      </c>
      <c r="O29" s="43" t="str">
        <f t="shared" si="5"/>
        <v/>
      </c>
      <c r="P29" s="43" t="str">
        <f t="shared" si="6"/>
        <v/>
      </c>
      <c r="Q29" s="43" t="str">
        <f t="shared" si="7"/>
        <v/>
      </c>
      <c r="R29" s="43" t="str">
        <f t="shared" si="8"/>
        <v/>
      </c>
      <c r="S29" s="43" t="str">
        <f t="shared" si="9"/>
        <v/>
      </c>
      <c r="U29" s="29" t="str">
        <f t="shared" si="10"/>
        <v>1.5</v>
      </c>
      <c r="V29" s="29" t="str">
        <f t="shared" si="11"/>
        <v>16</v>
      </c>
      <c r="W29" s="44">
        <f t="shared" si="12"/>
        <v>9.375E-2</v>
      </c>
    </row>
    <row r="30" spans="1:23" x14ac:dyDescent="0.25">
      <c r="A30" s="12">
        <v>2</v>
      </c>
      <c r="B30" s="150">
        <v>6</v>
      </c>
      <c r="C30" s="151" t="s">
        <v>61</v>
      </c>
      <c r="D30" s="151" t="s">
        <v>106</v>
      </c>
      <c r="E30" s="156" t="s">
        <v>23</v>
      </c>
      <c r="F30" s="153" t="s">
        <v>2</v>
      </c>
      <c r="G30" s="154" t="s">
        <v>135</v>
      </c>
      <c r="H30" s="153" t="s">
        <v>16</v>
      </c>
      <c r="I30" s="155" t="s">
        <v>98</v>
      </c>
      <c r="J30" s="135"/>
      <c r="K30" s="43" t="str">
        <f t="shared" si="1"/>
        <v/>
      </c>
      <c r="L30" s="43" t="str">
        <f t="shared" si="2"/>
        <v/>
      </c>
      <c r="M30" s="45">
        <f t="shared" si="3"/>
        <v>6.6666666666666666E-2</v>
      </c>
      <c r="N30" s="43" t="str">
        <f t="shared" si="4"/>
        <v/>
      </c>
      <c r="O30" s="43" t="str">
        <f t="shared" si="5"/>
        <v/>
      </c>
      <c r="P30" s="43" t="str">
        <f t="shared" si="6"/>
        <v/>
      </c>
      <c r="Q30" s="43" t="str">
        <f t="shared" si="7"/>
        <v/>
      </c>
      <c r="R30" s="43" t="str">
        <f t="shared" si="8"/>
        <v/>
      </c>
      <c r="S30" s="43" t="str">
        <f t="shared" si="9"/>
        <v/>
      </c>
      <c r="U30" s="29" t="str">
        <f t="shared" si="10"/>
        <v>1</v>
      </c>
      <c r="V30" s="29" t="str">
        <f t="shared" si="11"/>
        <v>15</v>
      </c>
      <c r="W30" s="44">
        <f t="shared" si="12"/>
        <v>6.6666666666666666E-2</v>
      </c>
    </row>
    <row r="31" spans="1:23" x14ac:dyDescent="0.25">
      <c r="A31" s="9">
        <v>2</v>
      </c>
      <c r="B31" s="150">
        <v>6</v>
      </c>
      <c r="C31" s="151" t="s">
        <v>130</v>
      </c>
      <c r="D31" s="151" t="s">
        <v>106</v>
      </c>
      <c r="E31" s="153" t="s">
        <v>23</v>
      </c>
      <c r="F31" s="153" t="s">
        <v>2</v>
      </c>
      <c r="G31" s="154" t="s">
        <v>152</v>
      </c>
      <c r="H31" s="153" t="s">
        <v>16</v>
      </c>
      <c r="I31" s="155" t="s">
        <v>98</v>
      </c>
      <c r="J31" s="135"/>
      <c r="K31" s="43" t="str">
        <f t="shared" si="1"/>
        <v/>
      </c>
      <c r="L31" s="43" t="str">
        <f t="shared" si="2"/>
        <v/>
      </c>
      <c r="M31" s="45">
        <f t="shared" si="3"/>
        <v>3.3333333333333333E-2</v>
      </c>
      <c r="N31" s="43" t="str">
        <f t="shared" si="4"/>
        <v/>
      </c>
      <c r="O31" s="43" t="str">
        <f t="shared" si="5"/>
        <v/>
      </c>
      <c r="P31" s="43" t="str">
        <f t="shared" si="6"/>
        <v/>
      </c>
      <c r="Q31" s="43" t="str">
        <f t="shared" si="7"/>
        <v/>
      </c>
      <c r="R31" s="43" t="str">
        <f t="shared" si="8"/>
        <v/>
      </c>
      <c r="S31" s="43" t="str">
        <f t="shared" si="9"/>
        <v/>
      </c>
      <c r="U31" s="29" t="str">
        <f t="shared" si="10"/>
        <v>0.5</v>
      </c>
      <c r="V31" s="29" t="str">
        <f t="shared" si="11"/>
        <v>15</v>
      </c>
      <c r="W31" s="44">
        <f t="shared" si="12"/>
        <v>3.3333333333333333E-2</v>
      </c>
    </row>
    <row r="32" spans="1:23" x14ac:dyDescent="0.25">
      <c r="A32" s="12">
        <v>2</v>
      </c>
      <c r="B32" s="150">
        <v>7</v>
      </c>
      <c r="C32" s="151" t="s">
        <v>60</v>
      </c>
      <c r="D32" s="157" t="s">
        <v>154</v>
      </c>
      <c r="E32" s="156" t="s">
        <v>51</v>
      </c>
      <c r="F32" s="156" t="s">
        <v>51</v>
      </c>
      <c r="G32" s="154" t="s">
        <v>153</v>
      </c>
      <c r="H32" s="153" t="s">
        <v>16</v>
      </c>
      <c r="I32" s="155" t="s">
        <v>98</v>
      </c>
      <c r="J32" s="135"/>
      <c r="K32" s="43">
        <f t="shared" si="1"/>
        <v>2.7777777777777776E-2</v>
      </c>
      <c r="L32" s="43" t="str">
        <f t="shared" si="2"/>
        <v/>
      </c>
      <c r="M32" s="45" t="str">
        <f t="shared" si="3"/>
        <v/>
      </c>
      <c r="N32" s="43" t="str">
        <f t="shared" si="4"/>
        <v/>
      </c>
      <c r="O32" s="43" t="str">
        <f t="shared" si="5"/>
        <v/>
      </c>
      <c r="P32" s="43" t="str">
        <f t="shared" si="6"/>
        <v/>
      </c>
      <c r="Q32" s="43" t="str">
        <f t="shared" si="7"/>
        <v/>
      </c>
      <c r="R32" s="43" t="str">
        <f t="shared" si="8"/>
        <v/>
      </c>
      <c r="S32" s="43" t="str">
        <f t="shared" si="9"/>
        <v/>
      </c>
      <c r="U32" s="29" t="str">
        <f t="shared" ref="U32" si="24">_xlfn.TEXTBEFORE(G32,"/")</f>
        <v>0.5</v>
      </c>
      <c r="V32" s="29" t="str">
        <f t="shared" ref="V32" si="25">_xlfn.TEXTAFTER(G32,"/")</f>
        <v>18</v>
      </c>
      <c r="W32" s="44">
        <f t="shared" si="12"/>
        <v>2.7777777777777776E-2</v>
      </c>
    </row>
    <row r="33" spans="1:25" x14ac:dyDescent="0.25">
      <c r="A33" s="9">
        <v>2</v>
      </c>
      <c r="B33" s="150">
        <v>7</v>
      </c>
      <c r="C33" s="151" t="s">
        <v>105</v>
      </c>
      <c r="D33" s="157" t="s">
        <v>154</v>
      </c>
      <c r="E33" s="156" t="s">
        <v>51</v>
      </c>
      <c r="F33" s="156" t="s">
        <v>51</v>
      </c>
      <c r="G33" s="154" t="s">
        <v>153</v>
      </c>
      <c r="H33" s="153" t="s">
        <v>16</v>
      </c>
      <c r="I33" s="155" t="s">
        <v>98</v>
      </c>
      <c r="J33" s="135"/>
      <c r="K33" s="43">
        <f t="shared" si="1"/>
        <v>2.7777777777777776E-2</v>
      </c>
      <c r="L33" s="43" t="str">
        <f t="shared" si="2"/>
        <v/>
      </c>
      <c r="M33" s="45" t="str">
        <f t="shared" si="3"/>
        <v/>
      </c>
      <c r="N33" s="43" t="str">
        <f t="shared" si="4"/>
        <v/>
      </c>
      <c r="O33" s="43" t="str">
        <f t="shared" si="5"/>
        <v/>
      </c>
      <c r="P33" s="43" t="str">
        <f t="shared" si="6"/>
        <v/>
      </c>
      <c r="Q33" s="43" t="str">
        <f t="shared" si="7"/>
        <v/>
      </c>
      <c r="R33" s="43" t="str">
        <f t="shared" si="8"/>
        <v/>
      </c>
      <c r="S33" s="43" t="str">
        <f t="shared" si="9"/>
        <v/>
      </c>
      <c r="U33" s="29" t="str">
        <f t="shared" si="10"/>
        <v>0.5</v>
      </c>
      <c r="V33" s="29" t="str">
        <f t="shared" si="11"/>
        <v>18</v>
      </c>
      <c r="W33" s="44">
        <f t="shared" si="12"/>
        <v>2.7777777777777776E-2</v>
      </c>
    </row>
    <row r="34" spans="1:25" x14ac:dyDescent="0.25">
      <c r="A34" s="9">
        <v>2</v>
      </c>
      <c r="B34" s="150"/>
      <c r="C34" s="151"/>
      <c r="D34" s="151"/>
      <c r="E34" s="153"/>
      <c r="F34" s="156"/>
      <c r="G34" s="154"/>
      <c r="H34" s="153"/>
      <c r="I34" s="155"/>
      <c r="J34" s="135"/>
      <c r="K34" s="43" t="str">
        <f t="shared" si="1"/>
        <v/>
      </c>
      <c r="L34" s="43" t="str">
        <f t="shared" si="2"/>
        <v/>
      </c>
      <c r="M34" s="45" t="str">
        <f t="shared" si="3"/>
        <v/>
      </c>
      <c r="N34" s="43" t="str">
        <f t="shared" si="4"/>
        <v/>
      </c>
      <c r="O34" s="43" t="str">
        <f t="shared" si="5"/>
        <v/>
      </c>
      <c r="P34" s="43" t="str">
        <f t="shared" si="6"/>
        <v/>
      </c>
      <c r="Q34" s="43" t="str">
        <f t="shared" si="7"/>
        <v/>
      </c>
      <c r="R34" s="43" t="str">
        <f t="shared" si="8"/>
        <v/>
      </c>
      <c r="S34" s="43" t="str">
        <f t="shared" si="9"/>
        <v/>
      </c>
      <c r="U34" s="29" t="e">
        <f t="shared" si="10"/>
        <v>#N/A</v>
      </c>
      <c r="V34" s="29" t="e">
        <f t="shared" si="11"/>
        <v>#N/A</v>
      </c>
      <c r="W34" s="44">
        <f t="shared" si="12"/>
        <v>0</v>
      </c>
    </row>
    <row r="35" spans="1:25" ht="13.8" thickBot="1" x14ac:dyDescent="0.3">
      <c r="A35" s="22"/>
      <c r="B35" s="23"/>
      <c r="C35" s="122"/>
      <c r="D35" s="10"/>
      <c r="E35" s="123"/>
      <c r="F35" s="124"/>
      <c r="G35" s="125"/>
      <c r="H35" s="123"/>
      <c r="I35" s="126"/>
      <c r="J35" s="135"/>
      <c r="K35" s="43" t="str">
        <f t="shared" si="1"/>
        <v/>
      </c>
      <c r="L35" s="43" t="str">
        <f t="shared" si="2"/>
        <v/>
      </c>
      <c r="M35" s="45" t="str">
        <f t="shared" si="3"/>
        <v/>
      </c>
      <c r="N35" s="43" t="str">
        <f t="shared" si="4"/>
        <v/>
      </c>
      <c r="O35" s="43" t="str">
        <f t="shared" si="5"/>
        <v/>
      </c>
      <c r="P35" s="43" t="str">
        <f t="shared" si="6"/>
        <v/>
      </c>
      <c r="Q35" s="43" t="str">
        <f t="shared" si="7"/>
        <v/>
      </c>
      <c r="R35" s="43" t="str">
        <f t="shared" si="8"/>
        <v/>
      </c>
      <c r="S35" s="43" t="str">
        <f t="shared" si="9"/>
        <v/>
      </c>
      <c r="U35" s="29" t="e">
        <f t="shared" si="10"/>
        <v>#N/A</v>
      </c>
      <c r="V35" s="29" t="e">
        <f t="shared" si="11"/>
        <v>#N/A</v>
      </c>
      <c r="W35" s="44">
        <f t="shared" si="12"/>
        <v>0</v>
      </c>
      <c r="Y35" s="28"/>
    </row>
    <row r="36" spans="1:25" ht="25.2" customHeight="1" thickBot="1" x14ac:dyDescent="0.3">
      <c r="A36" s="102"/>
      <c r="B36" s="103"/>
      <c r="C36" s="115" t="s">
        <v>11</v>
      </c>
      <c r="D36" s="98"/>
      <c r="E36" s="97"/>
      <c r="F36" s="97"/>
      <c r="G36" s="99"/>
      <c r="H36" s="100"/>
      <c r="I36" s="101"/>
      <c r="J36" s="135"/>
      <c r="K36" s="43" t="str">
        <f t="shared" si="1"/>
        <v/>
      </c>
      <c r="L36" s="43" t="str">
        <f t="shared" si="2"/>
        <v/>
      </c>
      <c r="M36" s="45" t="str">
        <f t="shared" si="3"/>
        <v/>
      </c>
      <c r="N36" s="43" t="str">
        <f t="shared" si="4"/>
        <v/>
      </c>
      <c r="O36" s="43" t="str">
        <f t="shared" si="5"/>
        <v/>
      </c>
      <c r="P36" s="43" t="str">
        <f t="shared" si="6"/>
        <v/>
      </c>
      <c r="Q36" s="43" t="str">
        <f t="shared" si="7"/>
        <v/>
      </c>
      <c r="R36" s="43" t="str">
        <f t="shared" si="8"/>
        <v/>
      </c>
      <c r="S36" s="43" t="str">
        <f t="shared" si="9"/>
        <v/>
      </c>
      <c r="U36" s="29"/>
      <c r="V36" s="29"/>
      <c r="W36" s="44">
        <f t="shared" si="12"/>
        <v>0</v>
      </c>
      <c r="Y36" s="188" t="str" cm="1">
        <f t="array" ref="Y36:Y69">_xlfn.UNIQUE(D4:D141)</f>
        <v>Lungu Otilia</v>
      </c>
    </row>
    <row r="37" spans="1:25" x14ac:dyDescent="0.25">
      <c r="A37" s="27">
        <v>3</v>
      </c>
      <c r="B37" s="160">
        <v>1</v>
      </c>
      <c r="C37" s="151" t="s">
        <v>144</v>
      </c>
      <c r="D37" s="151" t="s">
        <v>131</v>
      </c>
      <c r="E37" s="153" t="s">
        <v>19</v>
      </c>
      <c r="F37" s="153" t="s">
        <v>19</v>
      </c>
      <c r="G37" s="154" t="s">
        <v>139</v>
      </c>
      <c r="H37" s="153" t="s">
        <v>16</v>
      </c>
      <c r="I37" s="155" t="s">
        <v>98</v>
      </c>
      <c r="J37" s="135"/>
      <c r="K37" s="43" t="str">
        <f t="shared" si="1"/>
        <v/>
      </c>
      <c r="L37" s="43" t="str">
        <f t="shared" si="2"/>
        <v/>
      </c>
      <c r="M37" s="45" t="str">
        <f t="shared" si="3"/>
        <v/>
      </c>
      <c r="N37" s="43" t="str">
        <f t="shared" si="4"/>
        <v/>
      </c>
      <c r="O37" s="43" t="str">
        <f t="shared" si="5"/>
        <v/>
      </c>
      <c r="P37" s="43" t="str">
        <f t="shared" si="6"/>
        <v/>
      </c>
      <c r="Q37" s="43">
        <f t="shared" si="7"/>
        <v>0.15384615384615385</v>
      </c>
      <c r="R37" s="43" t="str">
        <f t="shared" si="8"/>
        <v/>
      </c>
      <c r="S37" s="43" t="str">
        <f t="shared" si="9"/>
        <v/>
      </c>
      <c r="U37" s="29" t="str">
        <f t="shared" si="10"/>
        <v>2</v>
      </c>
      <c r="V37" s="29" t="str">
        <f t="shared" si="11"/>
        <v>13</v>
      </c>
      <c r="W37" s="44">
        <f t="shared" si="12"/>
        <v>0.15384615384615385</v>
      </c>
      <c r="Y37" s="188" t="str">
        <v>Ardeleanu Roxana</v>
      </c>
    </row>
    <row r="38" spans="1:25" x14ac:dyDescent="0.25">
      <c r="A38" s="9">
        <v>3</v>
      </c>
      <c r="B38" s="153">
        <v>1</v>
      </c>
      <c r="C38" s="151" t="s">
        <v>145</v>
      </c>
      <c r="D38" s="151" t="s">
        <v>132</v>
      </c>
      <c r="E38" s="153" t="s">
        <v>51</v>
      </c>
      <c r="F38" s="153" t="s">
        <v>51</v>
      </c>
      <c r="G38" s="154" t="s">
        <v>151</v>
      </c>
      <c r="H38" s="153" t="s">
        <v>17</v>
      </c>
      <c r="I38" s="155" t="s">
        <v>98</v>
      </c>
      <c r="J38" s="135"/>
      <c r="K38" s="43" t="str">
        <f t="shared" si="1"/>
        <v/>
      </c>
      <c r="L38" s="43">
        <f t="shared" si="2"/>
        <v>3.125E-2</v>
      </c>
      <c r="M38" s="45" t="str">
        <f t="shared" si="3"/>
        <v/>
      </c>
      <c r="N38" s="43" t="str">
        <f t="shared" si="4"/>
        <v/>
      </c>
      <c r="O38" s="43" t="str">
        <f t="shared" si="5"/>
        <v/>
      </c>
      <c r="P38" s="43" t="str">
        <f t="shared" si="6"/>
        <v/>
      </c>
      <c r="Q38" s="43" t="str">
        <f t="shared" si="7"/>
        <v/>
      </c>
      <c r="R38" s="43" t="str">
        <f t="shared" si="8"/>
        <v/>
      </c>
      <c r="S38" s="43" t="str">
        <f t="shared" si="9"/>
        <v/>
      </c>
      <c r="U38" s="29" t="str">
        <f t="shared" si="10"/>
        <v>0.5</v>
      </c>
      <c r="V38" s="29" t="str">
        <f t="shared" si="11"/>
        <v>16</v>
      </c>
      <c r="W38" s="44">
        <f t="shared" si="12"/>
        <v>3.125E-2</v>
      </c>
      <c r="Y38" s="188" t="str">
        <v>Olaru Ionel</v>
      </c>
    </row>
    <row r="39" spans="1:25" x14ac:dyDescent="0.25">
      <c r="A39" s="9">
        <v>3</v>
      </c>
      <c r="B39" s="160">
        <v>1</v>
      </c>
      <c r="C39" s="159" t="s">
        <v>62</v>
      </c>
      <c r="D39" s="159" t="s">
        <v>41</v>
      </c>
      <c r="E39" s="163" t="s">
        <v>2</v>
      </c>
      <c r="F39" s="164" t="s">
        <v>2</v>
      </c>
      <c r="G39" s="161" t="s">
        <v>133</v>
      </c>
      <c r="H39" s="160" t="s">
        <v>16</v>
      </c>
      <c r="I39" s="162" t="s">
        <v>98</v>
      </c>
      <c r="J39" s="135"/>
      <c r="K39" s="43" t="str">
        <f t="shared" si="1"/>
        <v/>
      </c>
      <c r="L39" s="43" t="str">
        <f t="shared" si="2"/>
        <v/>
      </c>
      <c r="M39" s="45">
        <f t="shared" si="3"/>
        <v>0.13333333333333333</v>
      </c>
      <c r="N39" s="43" t="str">
        <f t="shared" si="4"/>
        <v/>
      </c>
      <c r="O39" s="43" t="str">
        <f t="shared" si="5"/>
        <v/>
      </c>
      <c r="P39" s="43" t="str">
        <f t="shared" si="6"/>
        <v/>
      </c>
      <c r="Q39" s="43" t="str">
        <f t="shared" si="7"/>
        <v/>
      </c>
      <c r="R39" s="43" t="str">
        <f t="shared" si="8"/>
        <v/>
      </c>
      <c r="S39" s="43" t="str">
        <f t="shared" si="9"/>
        <v/>
      </c>
      <c r="U39" s="29" t="str">
        <f t="shared" ref="U39" si="26">_xlfn.TEXTBEFORE(G39,"/")</f>
        <v>2</v>
      </c>
      <c r="V39" s="29" t="str">
        <f t="shared" ref="V39" si="27">_xlfn.TEXTAFTER(G39,"/")</f>
        <v>15</v>
      </c>
      <c r="W39" s="44">
        <f t="shared" si="12"/>
        <v>0.13333333333333333</v>
      </c>
      <c r="Y39" s="188" t="str">
        <v>Roșu Ana Maria</v>
      </c>
    </row>
    <row r="40" spans="1:25" x14ac:dyDescent="0.25">
      <c r="A40" s="9">
        <v>3</v>
      </c>
      <c r="B40" s="153">
        <v>1</v>
      </c>
      <c r="C40" s="151" t="s">
        <v>63</v>
      </c>
      <c r="D40" s="151" t="s">
        <v>41</v>
      </c>
      <c r="E40" s="156" t="s">
        <v>2</v>
      </c>
      <c r="F40" s="156" t="s">
        <v>2</v>
      </c>
      <c r="G40" s="154" t="s">
        <v>152</v>
      </c>
      <c r="H40" s="165" t="s">
        <v>16</v>
      </c>
      <c r="I40" s="155" t="s">
        <v>98</v>
      </c>
      <c r="J40" s="135"/>
      <c r="K40" s="43"/>
      <c r="L40" s="43"/>
      <c r="M40" s="45"/>
      <c r="N40" s="43"/>
      <c r="O40" s="43"/>
      <c r="P40" s="43"/>
      <c r="Q40" s="43"/>
      <c r="R40" s="43"/>
      <c r="S40" s="43"/>
      <c r="U40" s="29"/>
      <c r="V40" s="29"/>
      <c r="W40" s="44"/>
      <c r="Y40" s="188" t="str">
        <v>Zaharia Andrei</v>
      </c>
    </row>
    <row r="41" spans="1:25" x14ac:dyDescent="0.25">
      <c r="A41" s="9">
        <v>3</v>
      </c>
      <c r="B41" s="153">
        <v>1</v>
      </c>
      <c r="C41" s="151" t="s">
        <v>64</v>
      </c>
      <c r="D41" s="151" t="s">
        <v>41</v>
      </c>
      <c r="E41" s="156" t="s">
        <v>2</v>
      </c>
      <c r="F41" s="156" t="s">
        <v>2</v>
      </c>
      <c r="G41" s="154" t="s">
        <v>152</v>
      </c>
      <c r="H41" s="165" t="s">
        <v>16</v>
      </c>
      <c r="I41" s="155" t="s">
        <v>98</v>
      </c>
      <c r="J41" s="135"/>
      <c r="K41" s="43"/>
      <c r="L41" s="43"/>
      <c r="M41" s="45"/>
      <c r="N41" s="43"/>
      <c r="O41" s="43"/>
      <c r="P41" s="43"/>
      <c r="Q41" s="43"/>
      <c r="R41" s="43"/>
      <c r="S41" s="43"/>
      <c r="U41" s="29"/>
      <c r="V41" s="29"/>
      <c r="W41" s="44"/>
      <c r="Y41" s="188" t="str">
        <v>Tomozei Claudia</v>
      </c>
    </row>
    <row r="42" spans="1:25" x14ac:dyDescent="0.25">
      <c r="A42" s="9">
        <v>3</v>
      </c>
      <c r="B42" s="153">
        <v>2</v>
      </c>
      <c r="C42" s="151" t="s">
        <v>65</v>
      </c>
      <c r="D42" s="151" t="s">
        <v>38</v>
      </c>
      <c r="E42" s="156" t="s">
        <v>19</v>
      </c>
      <c r="F42" s="156" t="s">
        <v>19</v>
      </c>
      <c r="G42" s="154" t="s">
        <v>139</v>
      </c>
      <c r="H42" s="153" t="s">
        <v>16</v>
      </c>
      <c r="I42" s="155" t="s">
        <v>98</v>
      </c>
      <c r="J42" s="135"/>
      <c r="K42" s="43" t="str">
        <f t="shared" si="1"/>
        <v/>
      </c>
      <c r="L42" s="43" t="str">
        <f t="shared" si="2"/>
        <v/>
      </c>
      <c r="M42" s="45" t="str">
        <f t="shared" si="3"/>
        <v/>
      </c>
      <c r="N42" s="43" t="str">
        <f t="shared" si="4"/>
        <v/>
      </c>
      <c r="O42" s="43" t="str">
        <f t="shared" si="5"/>
        <v/>
      </c>
      <c r="P42" s="43" t="str">
        <f t="shared" si="6"/>
        <v/>
      </c>
      <c r="Q42" s="43">
        <f t="shared" si="7"/>
        <v>0.15384615384615385</v>
      </c>
      <c r="R42" s="43" t="str">
        <f t="shared" si="8"/>
        <v/>
      </c>
      <c r="S42" s="43" t="str">
        <f t="shared" si="9"/>
        <v/>
      </c>
      <c r="U42" s="29" t="str">
        <f t="shared" si="10"/>
        <v>2</v>
      </c>
      <c r="V42" s="29" t="str">
        <f t="shared" si="11"/>
        <v>13</v>
      </c>
      <c r="W42" s="44">
        <f t="shared" si="12"/>
        <v>0.15384615384615385</v>
      </c>
      <c r="Y42" s="188" t="str">
        <v>Moșneguțu Emilian</v>
      </c>
    </row>
    <row r="43" spans="1:25" x14ac:dyDescent="0.25">
      <c r="A43" s="9">
        <v>3</v>
      </c>
      <c r="B43" s="153">
        <v>2</v>
      </c>
      <c r="C43" s="151" t="s">
        <v>66</v>
      </c>
      <c r="D43" s="151" t="s">
        <v>38</v>
      </c>
      <c r="E43" s="156" t="s">
        <v>19</v>
      </c>
      <c r="F43" s="156" t="s">
        <v>51</v>
      </c>
      <c r="G43" s="154" t="s">
        <v>43</v>
      </c>
      <c r="H43" s="153" t="s">
        <v>17</v>
      </c>
      <c r="I43" s="155" t="s">
        <v>98</v>
      </c>
      <c r="J43" s="135"/>
      <c r="K43" s="43" t="str">
        <f t="shared" si="1"/>
        <v/>
      </c>
      <c r="L43" s="43">
        <f t="shared" si="2"/>
        <v>6.25E-2</v>
      </c>
      <c r="M43" s="45" t="str">
        <f t="shared" si="3"/>
        <v/>
      </c>
      <c r="N43" s="43" t="str">
        <f t="shared" si="4"/>
        <v/>
      </c>
      <c r="O43" s="43" t="str">
        <f t="shared" si="5"/>
        <v/>
      </c>
      <c r="P43" s="43" t="str">
        <f t="shared" si="6"/>
        <v/>
      </c>
      <c r="Q43" s="43" t="str">
        <f t="shared" si="7"/>
        <v/>
      </c>
      <c r="R43" s="43" t="str">
        <f t="shared" si="8"/>
        <v/>
      </c>
      <c r="S43" s="43" t="str">
        <f t="shared" si="9"/>
        <v/>
      </c>
      <c r="U43" s="29" t="str">
        <f t="shared" si="10"/>
        <v>1</v>
      </c>
      <c r="V43" s="29" t="str">
        <f t="shared" si="11"/>
        <v>16</v>
      </c>
      <c r="W43" s="44">
        <f t="shared" si="12"/>
        <v>6.25E-2</v>
      </c>
      <c r="Y43" s="188" t="str">
        <v>Chițimuș Dana Alexandra</v>
      </c>
    </row>
    <row r="44" spans="1:25" x14ac:dyDescent="0.25">
      <c r="A44" s="9">
        <v>3</v>
      </c>
      <c r="B44" s="153">
        <v>3</v>
      </c>
      <c r="C44" s="151" t="s">
        <v>67</v>
      </c>
      <c r="D44" s="151" t="s">
        <v>34</v>
      </c>
      <c r="E44" s="156" t="s">
        <v>2</v>
      </c>
      <c r="F44" s="153" t="s">
        <v>18</v>
      </c>
      <c r="G44" s="154" t="s">
        <v>140</v>
      </c>
      <c r="H44" s="153" t="s">
        <v>17</v>
      </c>
      <c r="I44" s="155" t="s">
        <v>98</v>
      </c>
      <c r="J44" s="135"/>
      <c r="K44" s="43" t="str">
        <f t="shared" si="1"/>
        <v/>
      </c>
      <c r="L44" s="43" t="str">
        <f t="shared" si="2"/>
        <v/>
      </c>
      <c r="M44" s="45" t="str">
        <f t="shared" si="3"/>
        <v/>
      </c>
      <c r="N44" s="43" t="str">
        <f t="shared" si="4"/>
        <v/>
      </c>
      <c r="O44" s="43" t="str">
        <f t="shared" si="5"/>
        <v/>
      </c>
      <c r="P44" s="43">
        <f t="shared" si="6"/>
        <v>0.21428571428571427</v>
      </c>
      <c r="Q44" s="43" t="str">
        <f t="shared" si="7"/>
        <v/>
      </c>
      <c r="R44" s="43" t="str">
        <f t="shared" si="8"/>
        <v/>
      </c>
      <c r="S44" s="43" t="str">
        <f t="shared" si="9"/>
        <v/>
      </c>
      <c r="U44" s="29" t="str">
        <f t="shared" ref="U44" si="28">_xlfn.TEXTBEFORE(G44,"/")</f>
        <v>3</v>
      </c>
      <c r="V44" s="29" t="str">
        <f t="shared" ref="V44" si="29">_xlfn.TEXTAFTER(G44,"/")</f>
        <v>14</v>
      </c>
      <c r="W44" s="44">
        <f t="shared" si="12"/>
        <v>0.21428571428571427</v>
      </c>
      <c r="Y44" s="188" t="str">
        <v>Andrioai Grigoras Gabriela</v>
      </c>
    </row>
    <row r="45" spans="1:25" x14ac:dyDescent="0.25">
      <c r="A45" s="9">
        <v>3</v>
      </c>
      <c r="B45" s="153">
        <v>3</v>
      </c>
      <c r="C45" s="151" t="s">
        <v>68</v>
      </c>
      <c r="D45" s="151" t="s">
        <v>34</v>
      </c>
      <c r="E45" s="156" t="s">
        <v>2</v>
      </c>
      <c r="F45" s="166" t="s">
        <v>2</v>
      </c>
      <c r="G45" s="167" t="s">
        <v>149</v>
      </c>
      <c r="H45" s="165" t="s">
        <v>16</v>
      </c>
      <c r="I45" s="155" t="s">
        <v>98</v>
      </c>
      <c r="J45" s="135"/>
      <c r="K45" s="43" t="str">
        <f t="shared" si="1"/>
        <v/>
      </c>
      <c r="L45" s="43" t="str">
        <f t="shared" si="2"/>
        <v/>
      </c>
      <c r="M45" s="45">
        <f t="shared" si="3"/>
        <v>3.5714285714285712E-2</v>
      </c>
      <c r="N45" s="43" t="str">
        <f t="shared" si="4"/>
        <v/>
      </c>
      <c r="O45" s="43" t="str">
        <f t="shared" si="5"/>
        <v/>
      </c>
      <c r="P45" s="43" t="str">
        <f t="shared" si="6"/>
        <v/>
      </c>
      <c r="Q45" s="43" t="str">
        <f t="shared" si="7"/>
        <v/>
      </c>
      <c r="R45" s="43" t="str">
        <f t="shared" si="8"/>
        <v/>
      </c>
      <c r="S45" s="43" t="str">
        <f t="shared" si="9"/>
        <v/>
      </c>
      <c r="U45" s="29" t="str">
        <f t="shared" si="10"/>
        <v>0.5</v>
      </c>
      <c r="V45" s="29" t="str">
        <f t="shared" si="11"/>
        <v>14</v>
      </c>
      <c r="W45" s="44">
        <f t="shared" si="12"/>
        <v>3.5714285714285712E-2</v>
      </c>
      <c r="Y45" s="188" t="str">
        <v xml:space="preserve">Nechifor Raluca - Andreea </v>
      </c>
    </row>
    <row r="46" spans="1:25" x14ac:dyDescent="0.25">
      <c r="A46" s="9">
        <v>3</v>
      </c>
      <c r="B46" s="153">
        <v>4</v>
      </c>
      <c r="C46" s="151" t="s">
        <v>159</v>
      </c>
      <c r="D46" s="151" t="s">
        <v>6</v>
      </c>
      <c r="E46" s="156" t="s">
        <v>2</v>
      </c>
      <c r="F46" s="168" t="s">
        <v>2</v>
      </c>
      <c r="G46" s="154" t="s">
        <v>133</v>
      </c>
      <c r="H46" s="168" t="s">
        <v>16</v>
      </c>
      <c r="I46" s="155" t="s">
        <v>98</v>
      </c>
      <c r="J46" s="135"/>
      <c r="K46" s="43" t="str">
        <f t="shared" si="1"/>
        <v/>
      </c>
      <c r="L46" s="43" t="str">
        <f t="shared" si="2"/>
        <v/>
      </c>
      <c r="M46" s="45">
        <f t="shared" si="3"/>
        <v>0.13333333333333333</v>
      </c>
      <c r="N46" s="43" t="str">
        <f t="shared" si="4"/>
        <v/>
      </c>
      <c r="O46" s="43" t="str">
        <f t="shared" si="5"/>
        <v/>
      </c>
      <c r="P46" s="43" t="str">
        <f t="shared" si="6"/>
        <v/>
      </c>
      <c r="Q46" s="43" t="str">
        <f t="shared" si="7"/>
        <v/>
      </c>
      <c r="R46" s="43" t="str">
        <f t="shared" si="8"/>
        <v/>
      </c>
      <c r="S46" s="43" t="str">
        <f t="shared" si="9"/>
        <v/>
      </c>
      <c r="U46" s="29" t="str">
        <f t="shared" ref="U46:U47" si="30">_xlfn.TEXTBEFORE(G46,"/")</f>
        <v>2</v>
      </c>
      <c r="V46" s="29" t="str">
        <f t="shared" ref="V46:V47" si="31">_xlfn.TEXTAFTER(G46,"/")</f>
        <v>15</v>
      </c>
      <c r="W46" s="44">
        <f t="shared" si="12"/>
        <v>0.13333333333333333</v>
      </c>
      <c r="Y46">
        <v>0</v>
      </c>
    </row>
    <row r="47" spans="1:25" x14ac:dyDescent="0.25">
      <c r="A47" s="9">
        <v>3</v>
      </c>
      <c r="B47" s="153">
        <v>4</v>
      </c>
      <c r="C47" s="151" t="s">
        <v>160</v>
      </c>
      <c r="D47" s="151" t="s">
        <v>6</v>
      </c>
      <c r="E47" s="156" t="s">
        <v>2</v>
      </c>
      <c r="F47" s="168" t="s">
        <v>2</v>
      </c>
      <c r="G47" s="154" t="s">
        <v>152</v>
      </c>
      <c r="H47" s="153" t="s">
        <v>16</v>
      </c>
      <c r="I47" s="155" t="s">
        <v>98</v>
      </c>
      <c r="J47" s="135"/>
      <c r="K47" s="43" t="str">
        <f t="shared" si="1"/>
        <v/>
      </c>
      <c r="L47" s="43" t="str">
        <f t="shared" si="2"/>
        <v/>
      </c>
      <c r="M47" s="45">
        <f t="shared" si="3"/>
        <v>3.3333333333333333E-2</v>
      </c>
      <c r="N47" s="43" t="str">
        <f t="shared" si="4"/>
        <v/>
      </c>
      <c r="O47" s="43" t="str">
        <f t="shared" si="5"/>
        <v/>
      </c>
      <c r="P47" s="43" t="str">
        <f t="shared" si="6"/>
        <v/>
      </c>
      <c r="Q47" s="43" t="str">
        <f t="shared" si="7"/>
        <v/>
      </c>
      <c r="R47" s="43" t="str">
        <f t="shared" si="8"/>
        <v/>
      </c>
      <c r="S47" s="43" t="str">
        <f t="shared" si="9"/>
        <v/>
      </c>
      <c r="U47" s="29" t="str">
        <f t="shared" si="30"/>
        <v>0.5</v>
      </c>
      <c r="V47" s="29" t="str">
        <f t="shared" si="31"/>
        <v>15</v>
      </c>
      <c r="W47" s="44">
        <f t="shared" ref="W47" si="32">IFERROR(U47/V47,0)</f>
        <v>3.3333333333333333E-2</v>
      </c>
      <c r="Y47" s="188" t="str">
        <v>Rusu Dragoș Ioan</v>
      </c>
    </row>
    <row r="48" spans="1:25" x14ac:dyDescent="0.25">
      <c r="A48" s="9">
        <v>3</v>
      </c>
      <c r="B48" s="153">
        <v>4</v>
      </c>
      <c r="C48" s="151" t="s">
        <v>161</v>
      </c>
      <c r="D48" s="151" t="s">
        <v>6</v>
      </c>
      <c r="E48" s="156" t="s">
        <v>2</v>
      </c>
      <c r="F48" s="168" t="s">
        <v>2</v>
      </c>
      <c r="G48" s="154" t="s">
        <v>152</v>
      </c>
      <c r="H48" s="153" t="s">
        <v>16</v>
      </c>
      <c r="I48" s="155" t="s">
        <v>98</v>
      </c>
      <c r="J48" s="135"/>
      <c r="K48" s="43" t="str">
        <f t="shared" si="1"/>
        <v/>
      </c>
      <c r="L48" s="43" t="str">
        <f t="shared" si="2"/>
        <v/>
      </c>
      <c r="M48" s="45">
        <f t="shared" si="3"/>
        <v>3.3333333333333333E-2</v>
      </c>
      <c r="N48" s="43" t="str">
        <f t="shared" si="4"/>
        <v/>
      </c>
      <c r="O48" s="43" t="str">
        <f t="shared" si="5"/>
        <v/>
      </c>
      <c r="P48" s="43" t="str">
        <f t="shared" si="6"/>
        <v/>
      </c>
      <c r="Q48" s="43" t="str">
        <f t="shared" si="7"/>
        <v/>
      </c>
      <c r="R48" s="43" t="str">
        <f t="shared" si="8"/>
        <v/>
      </c>
      <c r="S48" s="43" t="str">
        <f t="shared" si="9"/>
        <v/>
      </c>
      <c r="U48" s="29" t="str">
        <f t="shared" si="10"/>
        <v>0.5</v>
      </c>
      <c r="V48" s="29" t="str">
        <f t="shared" si="11"/>
        <v>15</v>
      </c>
      <c r="W48" s="44">
        <f t="shared" si="12"/>
        <v>3.3333333333333333E-2</v>
      </c>
      <c r="Y48" s="188" t="str">
        <v>Andrioaia Dragoș Alexandru</v>
      </c>
    </row>
    <row r="49" spans="1:25" x14ac:dyDescent="0.25">
      <c r="A49" s="9">
        <v>3</v>
      </c>
      <c r="B49" s="153">
        <v>5</v>
      </c>
      <c r="C49" s="151" t="s">
        <v>69</v>
      </c>
      <c r="D49" s="151" t="s">
        <v>40</v>
      </c>
      <c r="E49" s="156" t="s">
        <v>2</v>
      </c>
      <c r="F49" s="156" t="s">
        <v>2</v>
      </c>
      <c r="G49" s="154" t="s">
        <v>133</v>
      </c>
      <c r="H49" s="153" t="s">
        <v>16</v>
      </c>
      <c r="I49" s="155" t="s">
        <v>98</v>
      </c>
      <c r="J49" s="135"/>
      <c r="K49" s="43" t="str">
        <f t="shared" si="1"/>
        <v/>
      </c>
      <c r="L49" s="43" t="str">
        <f t="shared" si="2"/>
        <v/>
      </c>
      <c r="M49" s="45">
        <f t="shared" si="3"/>
        <v>0.13333333333333333</v>
      </c>
      <c r="N49" s="43" t="str">
        <f t="shared" si="4"/>
        <v/>
      </c>
      <c r="O49" s="43" t="str">
        <f t="shared" si="5"/>
        <v/>
      </c>
      <c r="P49" s="43" t="str">
        <f t="shared" si="6"/>
        <v/>
      </c>
      <c r="Q49" s="43" t="str">
        <f t="shared" si="7"/>
        <v/>
      </c>
      <c r="R49" s="43" t="str">
        <f t="shared" si="8"/>
        <v/>
      </c>
      <c r="S49" s="43" t="str">
        <f t="shared" si="9"/>
        <v/>
      </c>
      <c r="U49" s="29" t="str">
        <f t="shared" si="10"/>
        <v>2</v>
      </c>
      <c r="V49" s="29" t="str">
        <f t="shared" si="11"/>
        <v>15</v>
      </c>
      <c r="W49" s="44">
        <f t="shared" si="12"/>
        <v>0.13333333333333333</v>
      </c>
      <c r="Y49" s="188" t="str">
        <v>Căliman Radu</v>
      </c>
    </row>
    <row r="50" spans="1:25" x14ac:dyDescent="0.25">
      <c r="A50" s="9">
        <v>3</v>
      </c>
      <c r="B50" s="153">
        <v>5</v>
      </c>
      <c r="C50" s="151" t="s">
        <v>70</v>
      </c>
      <c r="D50" s="151" t="s">
        <v>40</v>
      </c>
      <c r="E50" s="156" t="s">
        <v>2</v>
      </c>
      <c r="F50" s="156" t="s">
        <v>2</v>
      </c>
      <c r="G50" s="154" t="s">
        <v>135</v>
      </c>
      <c r="H50" s="153" t="s">
        <v>16</v>
      </c>
      <c r="I50" s="155" t="s">
        <v>98</v>
      </c>
      <c r="J50" s="135"/>
      <c r="K50" s="43" t="str">
        <f t="shared" si="1"/>
        <v/>
      </c>
      <c r="L50" s="43" t="str">
        <f t="shared" si="2"/>
        <v/>
      </c>
      <c r="M50" s="45">
        <f t="shared" si="3"/>
        <v>6.6666666666666666E-2</v>
      </c>
      <c r="N50" s="43" t="str">
        <f t="shared" si="4"/>
        <v/>
      </c>
      <c r="O50" s="43" t="str">
        <f t="shared" si="5"/>
        <v/>
      </c>
      <c r="P50" s="43" t="str">
        <f t="shared" si="6"/>
        <v/>
      </c>
      <c r="Q50" s="43" t="str">
        <f t="shared" si="7"/>
        <v/>
      </c>
      <c r="R50" s="43" t="str">
        <f t="shared" si="8"/>
        <v/>
      </c>
      <c r="S50" s="43" t="str">
        <f t="shared" si="9"/>
        <v/>
      </c>
      <c r="U50" s="29" t="str">
        <f t="shared" si="10"/>
        <v>1</v>
      </c>
      <c r="V50" s="29" t="str">
        <f t="shared" si="11"/>
        <v>15</v>
      </c>
      <c r="W50" s="44">
        <f t="shared" si="12"/>
        <v>6.6666666666666666E-2</v>
      </c>
      <c r="Y50" s="188" t="str">
        <v>Schnakovszky Carol</v>
      </c>
    </row>
    <row r="51" spans="1:25" x14ac:dyDescent="0.25">
      <c r="A51" s="9">
        <v>3</v>
      </c>
      <c r="B51" s="153">
        <v>6</v>
      </c>
      <c r="C51" s="151" t="s">
        <v>71</v>
      </c>
      <c r="D51" s="151" t="s">
        <v>24</v>
      </c>
      <c r="E51" s="153" t="s">
        <v>23</v>
      </c>
      <c r="F51" s="153" t="s">
        <v>23</v>
      </c>
      <c r="G51" s="154" t="s">
        <v>153</v>
      </c>
      <c r="H51" s="153" t="s">
        <v>16</v>
      </c>
      <c r="I51" s="155" t="s">
        <v>98</v>
      </c>
      <c r="J51" s="135"/>
      <c r="K51" s="43" t="str">
        <f t="shared" si="1"/>
        <v/>
      </c>
      <c r="L51" s="43" t="str">
        <f t="shared" si="2"/>
        <v/>
      </c>
      <c r="M51" s="45">
        <f t="shared" si="3"/>
        <v>2.7777777777777776E-2</v>
      </c>
      <c r="N51" s="43" t="str">
        <f t="shared" si="4"/>
        <v/>
      </c>
      <c r="O51" s="43" t="str">
        <f t="shared" si="5"/>
        <v/>
      </c>
      <c r="P51" s="43" t="str">
        <f t="shared" si="6"/>
        <v/>
      </c>
      <c r="Q51" s="43" t="str">
        <f t="shared" si="7"/>
        <v/>
      </c>
      <c r="R51" s="43" t="str">
        <f t="shared" si="8"/>
        <v/>
      </c>
      <c r="S51" s="43" t="str">
        <f t="shared" si="9"/>
        <v/>
      </c>
      <c r="U51" s="29" t="str">
        <f t="shared" ref="U51" si="33">_xlfn.TEXTBEFORE(G51,"/")</f>
        <v>0.5</v>
      </c>
      <c r="V51" s="29" t="str">
        <f t="shared" ref="V51" si="34">_xlfn.TEXTAFTER(G51,"/")</f>
        <v>18</v>
      </c>
      <c r="W51" s="44">
        <f t="shared" si="12"/>
        <v>2.7777777777777776E-2</v>
      </c>
      <c r="Y51" s="188" t="str">
        <v>Niță Bogdan</v>
      </c>
    </row>
    <row r="52" spans="1:25" x14ac:dyDescent="0.25">
      <c r="A52" s="9">
        <v>3</v>
      </c>
      <c r="B52" s="153">
        <v>6</v>
      </c>
      <c r="C52" s="151" t="s">
        <v>72</v>
      </c>
      <c r="D52" s="157" t="s">
        <v>154</v>
      </c>
      <c r="E52" s="156" t="s">
        <v>51</v>
      </c>
      <c r="F52" s="156" t="s">
        <v>51</v>
      </c>
      <c r="G52" s="154" t="s">
        <v>153</v>
      </c>
      <c r="H52" s="153" t="s">
        <v>16</v>
      </c>
      <c r="I52" s="155" t="s">
        <v>98</v>
      </c>
      <c r="J52" s="135"/>
      <c r="K52" s="43">
        <f t="shared" si="1"/>
        <v>2.7777777777777776E-2</v>
      </c>
      <c r="L52" s="43" t="str">
        <f t="shared" si="2"/>
        <v/>
      </c>
      <c r="M52" s="45" t="str">
        <f t="shared" si="3"/>
        <v/>
      </c>
      <c r="N52" s="43" t="str">
        <f t="shared" si="4"/>
        <v/>
      </c>
      <c r="O52" s="43" t="str">
        <f t="shared" si="5"/>
        <v/>
      </c>
      <c r="P52" s="43" t="str">
        <f t="shared" si="6"/>
        <v/>
      </c>
      <c r="Q52" s="43" t="str">
        <f t="shared" si="7"/>
        <v/>
      </c>
      <c r="R52" s="43" t="str">
        <f t="shared" si="8"/>
        <v/>
      </c>
      <c r="S52" s="43" t="str">
        <f t="shared" si="9"/>
        <v/>
      </c>
      <c r="U52" s="29" t="str">
        <f t="shared" si="10"/>
        <v>0.5</v>
      </c>
      <c r="V52" s="29" t="str">
        <f t="shared" si="11"/>
        <v>18</v>
      </c>
      <c r="W52" s="44">
        <f t="shared" si="12"/>
        <v>2.7777777777777776E-2</v>
      </c>
      <c r="Y52" s="188" t="str">
        <v>Pleșcău Ioana</v>
      </c>
    </row>
    <row r="53" spans="1:25" x14ac:dyDescent="0.25">
      <c r="A53" s="9">
        <v>3</v>
      </c>
      <c r="B53" s="153">
        <v>7</v>
      </c>
      <c r="C53" s="151" t="s">
        <v>73</v>
      </c>
      <c r="D53" s="151" t="s">
        <v>46</v>
      </c>
      <c r="E53" s="156" t="s">
        <v>18</v>
      </c>
      <c r="F53" s="156" t="s">
        <v>23</v>
      </c>
      <c r="G53" s="154" t="s">
        <v>153</v>
      </c>
      <c r="H53" s="153" t="s">
        <v>17</v>
      </c>
      <c r="I53" s="155" t="s">
        <v>98</v>
      </c>
      <c r="J53" s="135"/>
      <c r="K53" s="43" t="str">
        <f t="shared" si="1"/>
        <v/>
      </c>
      <c r="L53" s="43" t="str">
        <f t="shared" si="2"/>
        <v/>
      </c>
      <c r="M53" s="45" t="str">
        <f t="shared" si="3"/>
        <v/>
      </c>
      <c r="N53" s="43">
        <f t="shared" si="4"/>
        <v>2.7777777777777776E-2</v>
      </c>
      <c r="O53" s="43" t="str">
        <f t="shared" si="5"/>
        <v/>
      </c>
      <c r="P53" s="43" t="str">
        <f t="shared" si="6"/>
        <v/>
      </c>
      <c r="Q53" s="43" t="str">
        <f t="shared" si="7"/>
        <v/>
      </c>
      <c r="R53" s="43" t="str">
        <f t="shared" si="8"/>
        <v/>
      </c>
      <c r="S53" s="43" t="str">
        <f t="shared" si="9"/>
        <v/>
      </c>
      <c r="U53" s="29" t="str">
        <f t="shared" si="10"/>
        <v>0.5</v>
      </c>
      <c r="V53" s="29" t="str">
        <f t="shared" si="11"/>
        <v>18</v>
      </c>
      <c r="W53" s="44">
        <f t="shared" si="12"/>
        <v>2.7777777777777776E-2</v>
      </c>
      <c r="Y53" s="188" t="str">
        <v>Panainte-Lehăduş Mirela</v>
      </c>
    </row>
    <row r="54" spans="1:25" x14ac:dyDescent="0.25">
      <c r="A54" s="9">
        <v>3</v>
      </c>
      <c r="B54" s="153">
        <v>8</v>
      </c>
      <c r="C54" s="151" t="s">
        <v>162</v>
      </c>
      <c r="D54" s="189" t="s">
        <v>164</v>
      </c>
      <c r="E54" s="153" t="s">
        <v>23</v>
      </c>
      <c r="F54" s="153" t="s">
        <v>23</v>
      </c>
      <c r="G54" s="154" t="s">
        <v>139</v>
      </c>
      <c r="H54" s="153" t="s">
        <v>17</v>
      </c>
      <c r="I54" s="155" t="s">
        <v>98</v>
      </c>
      <c r="J54" s="135"/>
      <c r="K54" s="43" t="str">
        <f t="shared" si="1"/>
        <v/>
      </c>
      <c r="L54" s="43" t="str">
        <f t="shared" si="2"/>
        <v/>
      </c>
      <c r="M54" s="45" t="str">
        <f t="shared" si="3"/>
        <v/>
      </c>
      <c r="N54" s="43">
        <f t="shared" si="4"/>
        <v>0.15384615384615385</v>
      </c>
      <c r="O54" s="43" t="str">
        <f t="shared" si="5"/>
        <v/>
      </c>
      <c r="P54" s="43" t="str">
        <f t="shared" si="6"/>
        <v/>
      </c>
      <c r="Q54" s="43" t="str">
        <f t="shared" si="7"/>
        <v/>
      </c>
      <c r="R54" s="43" t="str">
        <f t="shared" si="8"/>
        <v/>
      </c>
      <c r="S54" s="43" t="str">
        <f t="shared" si="9"/>
        <v/>
      </c>
      <c r="U54" s="29" t="str">
        <f t="shared" si="10"/>
        <v>2</v>
      </c>
      <c r="V54" s="29" t="str">
        <f t="shared" si="11"/>
        <v>13</v>
      </c>
      <c r="W54" s="44">
        <f t="shared" si="12"/>
        <v>0.15384615384615385</v>
      </c>
      <c r="Y54" s="188" t="str">
        <v>Grigoraș Cosmin Constantin</v>
      </c>
    </row>
    <row r="55" spans="1:25" x14ac:dyDescent="0.25">
      <c r="A55" s="9">
        <v>3</v>
      </c>
      <c r="B55" s="165">
        <v>8</v>
      </c>
      <c r="C55" s="151" t="s">
        <v>163</v>
      </c>
      <c r="D55" s="151" t="s">
        <v>164</v>
      </c>
      <c r="E55" s="165" t="s">
        <v>23</v>
      </c>
      <c r="F55" s="165" t="s">
        <v>23</v>
      </c>
      <c r="G55" s="167" t="s">
        <v>151</v>
      </c>
      <c r="H55" s="165" t="s">
        <v>17</v>
      </c>
      <c r="I55" s="155" t="s">
        <v>98</v>
      </c>
      <c r="J55" s="135"/>
      <c r="K55" s="43" t="str">
        <f t="shared" si="1"/>
        <v/>
      </c>
      <c r="L55" s="43" t="str">
        <f t="shared" si="2"/>
        <v/>
      </c>
      <c r="M55" s="45" t="str">
        <f t="shared" si="3"/>
        <v/>
      </c>
      <c r="N55" s="43">
        <f t="shared" si="4"/>
        <v>3.125E-2</v>
      </c>
      <c r="O55" s="43" t="str">
        <f t="shared" si="5"/>
        <v/>
      </c>
      <c r="P55" s="43" t="str">
        <f t="shared" si="6"/>
        <v/>
      </c>
      <c r="Q55" s="43" t="str">
        <f t="shared" si="7"/>
        <v/>
      </c>
      <c r="R55" s="43" t="str">
        <f t="shared" si="8"/>
        <v/>
      </c>
      <c r="S55" s="43" t="str">
        <f t="shared" si="9"/>
        <v/>
      </c>
      <c r="U55" s="29" t="str">
        <f t="shared" ref="U55:U56" si="35">_xlfn.TEXTBEFORE(G55,"/")</f>
        <v>0.5</v>
      </c>
      <c r="V55" s="29" t="str">
        <f t="shared" ref="V55:V56" si="36">_xlfn.TEXTAFTER(G55,"/")</f>
        <v>16</v>
      </c>
      <c r="W55" s="44">
        <f t="shared" ref="W55:W56" si="37">IFERROR(U55/V55,0)</f>
        <v>3.125E-2</v>
      </c>
      <c r="Y55" s="188" t="str">
        <v>Tâmpu Cătălin Nicolae</v>
      </c>
    </row>
    <row r="56" spans="1:25" x14ac:dyDescent="0.25">
      <c r="A56" s="9">
        <v>3</v>
      </c>
      <c r="B56" s="150"/>
      <c r="C56" s="151"/>
      <c r="D56" s="151"/>
      <c r="E56" s="153"/>
      <c r="F56" s="156"/>
      <c r="G56" s="154"/>
      <c r="H56" s="153"/>
      <c r="I56" s="155"/>
      <c r="J56" s="135"/>
      <c r="K56" s="43" t="str">
        <f t="shared" si="1"/>
        <v/>
      </c>
      <c r="L56" s="43" t="str">
        <f t="shared" si="2"/>
        <v/>
      </c>
      <c r="M56" s="45" t="str">
        <f t="shared" si="3"/>
        <v/>
      </c>
      <c r="N56" s="43" t="str">
        <f t="shared" si="4"/>
        <v/>
      </c>
      <c r="O56" s="43" t="str">
        <f t="shared" si="5"/>
        <v/>
      </c>
      <c r="P56" s="43" t="str">
        <f t="shared" si="6"/>
        <v/>
      </c>
      <c r="Q56" s="43" t="str">
        <f t="shared" si="7"/>
        <v/>
      </c>
      <c r="R56" s="43" t="str">
        <f t="shared" si="8"/>
        <v/>
      </c>
      <c r="S56" s="43" t="str">
        <f t="shared" si="9"/>
        <v/>
      </c>
      <c r="U56" s="29" t="e">
        <f t="shared" si="35"/>
        <v>#N/A</v>
      </c>
      <c r="V56" s="29" t="e">
        <f t="shared" si="36"/>
        <v>#N/A</v>
      </c>
      <c r="W56" s="44">
        <f t="shared" si="37"/>
        <v>0</v>
      </c>
      <c r="Y56" t="str">
        <v>Banu Ioan Viorel</v>
      </c>
    </row>
    <row r="57" spans="1:25" ht="13.8" thickBot="1" x14ac:dyDescent="0.3">
      <c r="A57" s="194"/>
      <c r="B57" s="17"/>
      <c r="C57" s="30"/>
      <c r="D57" s="30"/>
      <c r="E57" s="31"/>
      <c r="F57" s="31"/>
      <c r="G57" s="32"/>
      <c r="H57" s="17"/>
      <c r="I57" s="195"/>
      <c r="J57" s="135"/>
      <c r="K57" s="43" t="str">
        <f t="shared" si="1"/>
        <v/>
      </c>
      <c r="L57" s="43" t="str">
        <f t="shared" si="2"/>
        <v/>
      </c>
      <c r="M57" s="45" t="str">
        <f t="shared" si="3"/>
        <v/>
      </c>
      <c r="N57" s="43" t="str">
        <f t="shared" si="4"/>
        <v/>
      </c>
      <c r="O57" s="43" t="str">
        <f t="shared" si="5"/>
        <v/>
      </c>
      <c r="P57" s="43" t="str">
        <f t="shared" si="6"/>
        <v/>
      </c>
      <c r="Q57" s="43" t="str">
        <f t="shared" si="7"/>
        <v/>
      </c>
      <c r="R57" s="43" t="str">
        <f t="shared" si="8"/>
        <v/>
      </c>
      <c r="S57" s="43" t="str">
        <f t="shared" si="9"/>
        <v/>
      </c>
      <c r="U57" s="29"/>
      <c r="V57" s="29"/>
      <c r="W57" s="44">
        <f t="shared" si="12"/>
        <v>0</v>
      </c>
      <c r="Y57" s="188" t="str">
        <v>Andrioai Gabriela</v>
      </c>
    </row>
    <row r="58" spans="1:25" x14ac:dyDescent="0.25">
      <c r="A58" s="21">
        <v>4</v>
      </c>
      <c r="B58" s="147">
        <v>1</v>
      </c>
      <c r="C58" s="146" t="s">
        <v>74</v>
      </c>
      <c r="D58" s="146" t="s">
        <v>41</v>
      </c>
      <c r="E58" s="169" t="s">
        <v>2</v>
      </c>
      <c r="F58" s="169" t="s">
        <v>2</v>
      </c>
      <c r="G58" s="148" t="s">
        <v>136</v>
      </c>
      <c r="H58" s="147" t="s">
        <v>16</v>
      </c>
      <c r="I58" s="149" t="s">
        <v>98</v>
      </c>
      <c r="J58" s="135"/>
      <c r="K58" s="43" t="str">
        <f t="shared" si="1"/>
        <v/>
      </c>
      <c r="L58" s="43" t="str">
        <f t="shared" si="2"/>
        <v/>
      </c>
      <c r="M58" s="45">
        <f t="shared" si="3"/>
        <v>0.14285714285714285</v>
      </c>
      <c r="N58" s="43" t="str">
        <f t="shared" si="4"/>
        <v/>
      </c>
      <c r="O58" s="43" t="str">
        <f t="shared" si="5"/>
        <v/>
      </c>
      <c r="P58" s="43" t="str">
        <f t="shared" si="6"/>
        <v/>
      </c>
      <c r="Q58" s="43" t="str">
        <f t="shared" si="7"/>
        <v/>
      </c>
      <c r="R58" s="43" t="str">
        <f t="shared" si="8"/>
        <v/>
      </c>
      <c r="S58" s="43" t="str">
        <f t="shared" si="9"/>
        <v/>
      </c>
      <c r="U58" s="29" t="str">
        <f t="shared" si="10"/>
        <v>2</v>
      </c>
      <c r="V58" s="29" t="str">
        <f t="shared" si="11"/>
        <v>14</v>
      </c>
      <c r="W58" s="44">
        <f t="shared" si="12"/>
        <v>0.14285714285714285</v>
      </c>
      <c r="Y58" s="188" t="str">
        <v>Voinea Lucian</v>
      </c>
    </row>
    <row r="59" spans="1:25" x14ac:dyDescent="0.25">
      <c r="A59" s="9">
        <v>4</v>
      </c>
      <c r="B59" s="153">
        <v>1</v>
      </c>
      <c r="C59" s="151" t="s">
        <v>108</v>
      </c>
      <c r="D59" s="151" t="s">
        <v>41</v>
      </c>
      <c r="E59" s="163" t="s">
        <v>2</v>
      </c>
      <c r="F59" s="163" t="s">
        <v>2</v>
      </c>
      <c r="G59" s="161" t="s">
        <v>152</v>
      </c>
      <c r="H59" s="160" t="s">
        <v>16</v>
      </c>
      <c r="I59" s="162" t="s">
        <v>98</v>
      </c>
      <c r="J59" s="135"/>
      <c r="K59" s="43" t="str">
        <f t="shared" si="1"/>
        <v/>
      </c>
      <c r="L59" s="43" t="str">
        <f t="shared" si="2"/>
        <v/>
      </c>
      <c r="M59" s="45">
        <f t="shared" si="3"/>
        <v>3.3333333333333333E-2</v>
      </c>
      <c r="N59" s="43" t="str">
        <f t="shared" si="4"/>
        <v/>
      </c>
      <c r="O59" s="43" t="str">
        <f t="shared" si="5"/>
        <v/>
      </c>
      <c r="P59" s="43" t="str">
        <f t="shared" si="6"/>
        <v/>
      </c>
      <c r="Q59" s="43" t="str">
        <f t="shared" si="7"/>
        <v/>
      </c>
      <c r="R59" s="43" t="str">
        <f t="shared" si="8"/>
        <v/>
      </c>
      <c r="S59" s="43" t="str">
        <f t="shared" si="9"/>
        <v/>
      </c>
      <c r="U59" s="29" t="str">
        <f t="shared" si="10"/>
        <v>0.5</v>
      </c>
      <c r="V59" s="29" t="str">
        <f t="shared" si="11"/>
        <v>15</v>
      </c>
      <c r="W59" s="44">
        <f t="shared" si="12"/>
        <v>3.3333333333333333E-2</v>
      </c>
      <c r="Y59" s="188" t="str">
        <v>Mirilă Diana Carmen</v>
      </c>
    </row>
    <row r="60" spans="1:25" x14ac:dyDescent="0.25">
      <c r="A60" s="9">
        <v>4</v>
      </c>
      <c r="B60" s="153">
        <v>2</v>
      </c>
      <c r="C60" s="151" t="s">
        <v>75</v>
      </c>
      <c r="D60" s="151" t="s">
        <v>38</v>
      </c>
      <c r="E60" s="156" t="s">
        <v>19</v>
      </c>
      <c r="F60" s="153" t="s">
        <v>19</v>
      </c>
      <c r="G60" s="154" t="s">
        <v>139</v>
      </c>
      <c r="H60" s="153" t="s">
        <v>16</v>
      </c>
      <c r="I60" s="155" t="s">
        <v>98</v>
      </c>
      <c r="J60" s="135"/>
      <c r="K60" s="43" t="str">
        <f t="shared" si="1"/>
        <v/>
      </c>
      <c r="L60" s="43" t="str">
        <f t="shared" si="2"/>
        <v/>
      </c>
      <c r="M60" s="45" t="str">
        <f t="shared" si="3"/>
        <v/>
      </c>
      <c r="N60" s="43" t="str">
        <f t="shared" si="4"/>
        <v/>
      </c>
      <c r="O60" s="43" t="str">
        <f t="shared" si="5"/>
        <v/>
      </c>
      <c r="P60" s="43" t="str">
        <f t="shared" si="6"/>
        <v/>
      </c>
      <c r="Q60" s="43">
        <f t="shared" si="7"/>
        <v>0.15384615384615385</v>
      </c>
      <c r="R60" s="43" t="str">
        <f t="shared" si="8"/>
        <v/>
      </c>
      <c r="S60" s="43" t="str">
        <f t="shared" si="9"/>
        <v/>
      </c>
      <c r="U60" s="29" t="str">
        <f t="shared" si="10"/>
        <v>2</v>
      </c>
      <c r="V60" s="29" t="str">
        <f t="shared" si="11"/>
        <v>13</v>
      </c>
      <c r="W60" s="44">
        <f t="shared" si="12"/>
        <v>0.15384615384615385</v>
      </c>
      <c r="Y60" s="188" t="str">
        <v>Zichil Valentin</v>
      </c>
    </row>
    <row r="61" spans="1:25" x14ac:dyDescent="0.25">
      <c r="A61" s="9">
        <v>4</v>
      </c>
      <c r="B61" s="153">
        <v>2</v>
      </c>
      <c r="C61" s="151" t="s">
        <v>76</v>
      </c>
      <c r="D61" s="151" t="s">
        <v>38</v>
      </c>
      <c r="E61" s="156" t="s">
        <v>19</v>
      </c>
      <c r="F61" s="153" t="s">
        <v>2</v>
      </c>
      <c r="G61" s="154" t="s">
        <v>153</v>
      </c>
      <c r="H61" s="153" t="s">
        <v>17</v>
      </c>
      <c r="I61" s="155" t="s">
        <v>98</v>
      </c>
      <c r="J61" s="135"/>
      <c r="K61" s="43" t="str">
        <f t="shared" si="1"/>
        <v/>
      </c>
      <c r="L61" s="43" t="str">
        <f t="shared" si="2"/>
        <v/>
      </c>
      <c r="M61" s="45" t="str">
        <f t="shared" si="3"/>
        <v/>
      </c>
      <c r="N61" s="43">
        <f t="shared" si="4"/>
        <v>2.7777777777777776E-2</v>
      </c>
      <c r="O61" s="43" t="str">
        <f t="shared" si="5"/>
        <v/>
      </c>
      <c r="P61" s="43" t="str">
        <f t="shared" si="6"/>
        <v/>
      </c>
      <c r="Q61" s="43" t="str">
        <f t="shared" si="7"/>
        <v/>
      </c>
      <c r="R61" s="43" t="str">
        <f t="shared" si="8"/>
        <v/>
      </c>
      <c r="S61" s="43" t="str">
        <f t="shared" si="9"/>
        <v/>
      </c>
      <c r="U61" s="29" t="str">
        <f t="shared" ref="U61" si="38">_xlfn.TEXTBEFORE(G61,"/")</f>
        <v>0.5</v>
      </c>
      <c r="V61" s="29" t="str">
        <f t="shared" ref="V61" si="39">_xlfn.TEXTAFTER(G61,"/")</f>
        <v>18</v>
      </c>
      <c r="W61" s="44">
        <f t="shared" ref="W61" si="40">IFERROR(U61/V61,0)</f>
        <v>2.7777777777777776E-2</v>
      </c>
      <c r="Y61" s="188" t="str">
        <v>Raveica Crinel Ionel</v>
      </c>
    </row>
    <row r="62" spans="1:25" x14ac:dyDescent="0.25">
      <c r="A62" s="9">
        <v>4</v>
      </c>
      <c r="B62" s="153">
        <v>3</v>
      </c>
      <c r="C62" s="151" t="s">
        <v>78</v>
      </c>
      <c r="D62" s="151" t="s">
        <v>7</v>
      </c>
      <c r="E62" s="156" t="s">
        <v>19</v>
      </c>
      <c r="F62" s="153" t="s">
        <v>2</v>
      </c>
      <c r="G62" s="154" t="s">
        <v>165</v>
      </c>
      <c r="H62" s="153" t="s">
        <v>17</v>
      </c>
      <c r="I62" s="155" t="s">
        <v>98</v>
      </c>
      <c r="J62" s="135"/>
      <c r="K62" s="43" t="str">
        <f t="shared" si="1"/>
        <v/>
      </c>
      <c r="L62" s="43" t="str">
        <f t="shared" si="2"/>
        <v/>
      </c>
      <c r="M62" s="45" t="str">
        <f t="shared" si="3"/>
        <v/>
      </c>
      <c r="N62" s="43">
        <f t="shared" si="4"/>
        <v>0.13670539986329458</v>
      </c>
      <c r="O62" s="43" t="str">
        <f t="shared" si="5"/>
        <v/>
      </c>
      <c r="P62" s="43" t="str">
        <f t="shared" si="6"/>
        <v/>
      </c>
      <c r="Q62" s="43" t="str">
        <f t="shared" si="7"/>
        <v/>
      </c>
      <c r="R62" s="43" t="str">
        <f t="shared" si="8"/>
        <v/>
      </c>
      <c r="S62" s="43" t="str">
        <f t="shared" si="9"/>
        <v/>
      </c>
      <c r="U62" s="29" t="str">
        <f t="shared" si="10"/>
        <v>2</v>
      </c>
      <c r="V62" s="29" t="str">
        <f t="shared" si="11"/>
        <v>14.63</v>
      </c>
      <c r="W62" s="44">
        <f t="shared" si="12"/>
        <v>0.13670539986329458</v>
      </c>
      <c r="Y62" s="188" t="str">
        <v>Bârsan Narcis</v>
      </c>
    </row>
    <row r="63" spans="1:25" x14ac:dyDescent="0.25">
      <c r="A63" s="9">
        <v>4</v>
      </c>
      <c r="B63" s="153">
        <v>3</v>
      </c>
      <c r="C63" s="151" t="s">
        <v>77</v>
      </c>
      <c r="D63" s="151" t="s">
        <v>41</v>
      </c>
      <c r="E63" s="156" t="s">
        <v>2</v>
      </c>
      <c r="F63" s="153" t="s">
        <v>2</v>
      </c>
      <c r="G63" s="154" t="s">
        <v>152</v>
      </c>
      <c r="H63" s="153" t="s">
        <v>16</v>
      </c>
      <c r="I63" s="155" t="s">
        <v>98</v>
      </c>
      <c r="J63" s="135"/>
      <c r="K63" s="43" t="str">
        <f t="shared" si="1"/>
        <v/>
      </c>
      <c r="L63" s="43" t="str">
        <f t="shared" si="2"/>
        <v/>
      </c>
      <c r="M63" s="45">
        <f t="shared" si="3"/>
        <v>3.3333333333333333E-2</v>
      </c>
      <c r="N63" s="43" t="str">
        <f t="shared" si="4"/>
        <v/>
      </c>
      <c r="O63" s="43" t="str">
        <f t="shared" si="5"/>
        <v/>
      </c>
      <c r="P63" s="43" t="str">
        <f t="shared" si="6"/>
        <v/>
      </c>
      <c r="Q63" s="43" t="str">
        <f t="shared" si="7"/>
        <v/>
      </c>
      <c r="R63" s="43" t="str">
        <f t="shared" si="8"/>
        <v/>
      </c>
      <c r="S63" s="43" t="str">
        <f t="shared" si="9"/>
        <v/>
      </c>
      <c r="U63" s="29" t="str">
        <f t="shared" si="10"/>
        <v>0.5</v>
      </c>
      <c r="V63" s="29" t="str">
        <f t="shared" si="11"/>
        <v>15</v>
      </c>
      <c r="W63" s="44">
        <f t="shared" ref="W63:W122" si="41">IFERROR(U63/V63,0)</f>
        <v>3.3333333333333333E-2</v>
      </c>
      <c r="Y63" s="188" t="str">
        <v>Irimia Oana</v>
      </c>
    </row>
    <row r="64" spans="1:25" x14ac:dyDescent="0.25">
      <c r="A64" s="6">
        <v>4</v>
      </c>
      <c r="B64" s="150">
        <v>4</v>
      </c>
      <c r="C64" s="151" t="s">
        <v>166</v>
      </c>
      <c r="D64" s="151" t="s">
        <v>34</v>
      </c>
      <c r="E64" s="153" t="s">
        <v>2</v>
      </c>
      <c r="F64" s="153" t="s">
        <v>2</v>
      </c>
      <c r="G64" s="154" t="s">
        <v>133</v>
      </c>
      <c r="H64" s="153" t="s">
        <v>16</v>
      </c>
      <c r="I64" s="155" t="s">
        <v>98</v>
      </c>
      <c r="J64" s="135"/>
      <c r="K64" s="43" t="str">
        <f t="shared" ref="K64:K124" si="42">IF(AND($F64="ASIST",$H64="NB"),$U64/$V64,"")</f>
        <v/>
      </c>
      <c r="L64" s="43" t="str">
        <f t="shared" ref="L64:L124" si="43">IF(AND($F64="ASIST",$H64="PO"),$U64/$V64,"")</f>
        <v/>
      </c>
      <c r="M64" s="45">
        <f t="shared" ref="M64:M124" si="44">IF(AND(OR($F64="SL",$F64="LECTOR"),$H64="NB"),$U64/$V64,"")</f>
        <v>0.13333333333333333</v>
      </c>
      <c r="N64" s="43" t="str">
        <f t="shared" ref="N64:N124" si="45">IF(AND(OR($F64="SL",$F64="LECTOR"),$H64="PO"),$U64/$V64,"")</f>
        <v/>
      </c>
      <c r="O64" s="43" t="str">
        <f t="shared" ref="O64:O124" si="46">IF(AND($F64="CONF",$H64="NB"),$U64/$V64,"")</f>
        <v/>
      </c>
      <c r="P64" s="43" t="str">
        <f t="shared" ref="P64:P124" si="47">IF(AND($F64="CONF",$H64="PO"),$U64/$V64,"")</f>
        <v/>
      </c>
      <c r="Q64" s="43" t="str">
        <f t="shared" ref="Q64:Q124" si="48">IF(AND($F64="PROF",$H64="NB"),$U64/$V64,"")</f>
        <v/>
      </c>
      <c r="R64" s="43" t="str">
        <f t="shared" ref="R64:R124" si="49">IF(AND($F64="PROF",$H64="PO"),$U64/$V64,"")</f>
        <v/>
      </c>
      <c r="S64" s="43" t="str">
        <f t="shared" ref="S64:S124" si="50">IF($I64="VACANT",$U64/$V64,"")</f>
        <v/>
      </c>
      <c r="U64" s="29" t="str">
        <f t="shared" si="10"/>
        <v>2</v>
      </c>
      <c r="V64" s="29" t="str">
        <f t="shared" si="11"/>
        <v>15</v>
      </c>
      <c r="W64" s="44">
        <f t="shared" ref="W64:W67" si="51">IFERROR(U64/V64,0)</f>
        <v>0.13333333333333333</v>
      </c>
      <c r="Y64" t="str">
        <v>Ciubotariu Vlad Andrei</v>
      </c>
    </row>
    <row r="65" spans="1:25" x14ac:dyDescent="0.25">
      <c r="A65" s="6">
        <v>4</v>
      </c>
      <c r="B65" s="150">
        <v>4</v>
      </c>
      <c r="C65" s="151" t="s">
        <v>167</v>
      </c>
      <c r="D65" s="151" t="s">
        <v>34</v>
      </c>
      <c r="E65" s="153" t="s">
        <v>2</v>
      </c>
      <c r="F65" s="156" t="s">
        <v>2</v>
      </c>
      <c r="G65" s="154" t="s">
        <v>152</v>
      </c>
      <c r="H65" s="153" t="s">
        <v>16</v>
      </c>
      <c r="I65" s="155" t="s">
        <v>98</v>
      </c>
      <c r="J65" s="135"/>
      <c r="K65" s="43" t="str">
        <f t="shared" si="42"/>
        <v/>
      </c>
      <c r="L65" s="43" t="str">
        <f t="shared" si="43"/>
        <v/>
      </c>
      <c r="M65" s="45">
        <f t="shared" si="44"/>
        <v>3.3333333333333333E-2</v>
      </c>
      <c r="N65" s="43" t="str">
        <f t="shared" si="45"/>
        <v/>
      </c>
      <c r="O65" s="43" t="str">
        <f t="shared" si="46"/>
        <v/>
      </c>
      <c r="P65" s="43" t="str">
        <f t="shared" si="47"/>
        <v/>
      </c>
      <c r="Q65" s="43" t="str">
        <f t="shared" si="48"/>
        <v/>
      </c>
      <c r="R65" s="43" t="str">
        <f t="shared" si="49"/>
        <v/>
      </c>
      <c r="S65" s="43" t="str">
        <f t="shared" si="50"/>
        <v/>
      </c>
      <c r="U65" s="29" t="str">
        <f t="shared" si="10"/>
        <v>0.5</v>
      </c>
      <c r="V65" s="29" t="str">
        <f t="shared" si="11"/>
        <v>15</v>
      </c>
      <c r="W65" s="44">
        <f t="shared" si="51"/>
        <v>3.3333333333333333E-2</v>
      </c>
      <c r="Y65" t="str">
        <v>Simion Andrei Ionuț</v>
      </c>
    </row>
    <row r="66" spans="1:25" x14ac:dyDescent="0.25">
      <c r="A66" s="9">
        <v>4</v>
      </c>
      <c r="B66" s="153">
        <v>5</v>
      </c>
      <c r="C66" s="151" t="s">
        <v>168</v>
      </c>
      <c r="D66" s="151" t="s">
        <v>35</v>
      </c>
      <c r="E66" s="156" t="s">
        <v>18</v>
      </c>
      <c r="F66" s="156" t="s">
        <v>18</v>
      </c>
      <c r="G66" s="154" t="s">
        <v>170</v>
      </c>
      <c r="H66" s="153" t="s">
        <v>16</v>
      </c>
      <c r="I66" s="155" t="s">
        <v>98</v>
      </c>
      <c r="J66" s="135"/>
      <c r="K66" s="43" t="str">
        <f t="shared" si="42"/>
        <v/>
      </c>
      <c r="L66" s="43" t="str">
        <f t="shared" si="43"/>
        <v/>
      </c>
      <c r="M66" s="45" t="str">
        <f t="shared" si="44"/>
        <v/>
      </c>
      <c r="N66" s="43" t="str">
        <f t="shared" si="45"/>
        <v/>
      </c>
      <c r="O66" s="43">
        <f t="shared" si="46"/>
        <v>0.14035087719298245</v>
      </c>
      <c r="P66" s="43" t="str">
        <f t="shared" si="47"/>
        <v/>
      </c>
      <c r="Q66" s="43" t="str">
        <f t="shared" si="48"/>
        <v/>
      </c>
      <c r="R66" s="43" t="str">
        <f t="shared" si="49"/>
        <v/>
      </c>
      <c r="S66" s="43" t="str">
        <f t="shared" si="50"/>
        <v/>
      </c>
      <c r="U66" s="29" t="str">
        <f t="shared" ref="U66:U67" si="52">_xlfn.TEXTBEFORE(G66,"/")</f>
        <v>2</v>
      </c>
      <c r="V66" s="29" t="str">
        <f t="shared" ref="V66:V67" si="53">_xlfn.TEXTAFTER(G66,"/")</f>
        <v>14.25</v>
      </c>
      <c r="W66" s="44">
        <f t="shared" si="51"/>
        <v>0.14035087719298245</v>
      </c>
      <c r="Y66" s="188" t="str">
        <v>Nedeff Valentin</v>
      </c>
    </row>
    <row r="67" spans="1:25" x14ac:dyDescent="0.25">
      <c r="A67" s="9">
        <v>4</v>
      </c>
      <c r="B67" s="153">
        <v>5</v>
      </c>
      <c r="C67" s="151" t="s">
        <v>169</v>
      </c>
      <c r="D67" s="151" t="s">
        <v>103</v>
      </c>
      <c r="E67" s="166" t="s">
        <v>51</v>
      </c>
      <c r="F67" s="166" t="s">
        <v>51</v>
      </c>
      <c r="G67" s="167" t="s">
        <v>43</v>
      </c>
      <c r="H67" s="165" t="s">
        <v>17</v>
      </c>
      <c r="I67" s="155" t="s">
        <v>98</v>
      </c>
      <c r="J67" s="135"/>
      <c r="K67" s="43" t="str">
        <f t="shared" si="42"/>
        <v/>
      </c>
      <c r="L67" s="43">
        <f t="shared" si="43"/>
        <v>6.25E-2</v>
      </c>
      <c r="M67" s="45" t="str">
        <f t="shared" si="44"/>
        <v/>
      </c>
      <c r="N67" s="43" t="str">
        <f t="shared" si="45"/>
        <v/>
      </c>
      <c r="O67" s="43" t="str">
        <f t="shared" si="46"/>
        <v/>
      </c>
      <c r="P67" s="43" t="str">
        <f t="shared" si="47"/>
        <v/>
      </c>
      <c r="Q67" s="43" t="str">
        <f t="shared" si="48"/>
        <v/>
      </c>
      <c r="R67" s="43" t="str">
        <f t="shared" si="49"/>
        <v/>
      </c>
      <c r="S67" s="43" t="str">
        <f t="shared" si="50"/>
        <v/>
      </c>
      <c r="U67" s="29" t="str">
        <f t="shared" si="52"/>
        <v>1</v>
      </c>
      <c r="V67" s="29" t="str">
        <f t="shared" si="53"/>
        <v>16</v>
      </c>
      <c r="W67" s="44">
        <f t="shared" si="51"/>
        <v>6.25E-2</v>
      </c>
      <c r="Y67" t="str">
        <v>Herghelegiu Eugen</v>
      </c>
    </row>
    <row r="68" spans="1:25" x14ac:dyDescent="0.25">
      <c r="A68" s="9">
        <v>4</v>
      </c>
      <c r="B68" s="153">
        <v>6</v>
      </c>
      <c r="C68" s="151" t="s">
        <v>81</v>
      </c>
      <c r="D68" s="151" t="s">
        <v>5</v>
      </c>
      <c r="E68" s="156" t="s">
        <v>2</v>
      </c>
      <c r="F68" s="156" t="s">
        <v>2</v>
      </c>
      <c r="G68" s="154" t="s">
        <v>133</v>
      </c>
      <c r="H68" s="153" t="s">
        <v>16</v>
      </c>
      <c r="I68" s="155" t="s">
        <v>98</v>
      </c>
      <c r="J68" s="135"/>
      <c r="K68" s="43" t="str">
        <f t="shared" si="42"/>
        <v/>
      </c>
      <c r="L68" s="43" t="str">
        <f t="shared" si="43"/>
        <v/>
      </c>
      <c r="M68" s="45">
        <f t="shared" si="44"/>
        <v>0.13333333333333333</v>
      </c>
      <c r="N68" s="43" t="str">
        <f t="shared" si="45"/>
        <v/>
      </c>
      <c r="O68" s="43" t="str">
        <f t="shared" si="46"/>
        <v/>
      </c>
      <c r="P68" s="43" t="str">
        <f t="shared" si="47"/>
        <v/>
      </c>
      <c r="Q68" s="43" t="str">
        <f t="shared" si="48"/>
        <v/>
      </c>
      <c r="R68" s="43" t="str">
        <f t="shared" si="49"/>
        <v/>
      </c>
      <c r="S68" s="43" t="str">
        <f t="shared" si="50"/>
        <v/>
      </c>
      <c r="U68" s="29" t="str">
        <f t="shared" si="10"/>
        <v>2</v>
      </c>
      <c r="V68" s="29" t="str">
        <f t="shared" si="11"/>
        <v>15</v>
      </c>
      <c r="W68" s="44">
        <f t="shared" si="41"/>
        <v>0.13333333333333333</v>
      </c>
      <c r="Y68" s="188" t="str">
        <v>Radu Maria Crina</v>
      </c>
    </row>
    <row r="69" spans="1:25" x14ac:dyDescent="0.25">
      <c r="A69" s="9">
        <v>4</v>
      </c>
      <c r="B69" s="153">
        <v>6</v>
      </c>
      <c r="C69" s="151" t="s">
        <v>82</v>
      </c>
      <c r="D69" s="151" t="s">
        <v>5</v>
      </c>
      <c r="E69" s="156" t="s">
        <v>2</v>
      </c>
      <c r="F69" s="156" t="s">
        <v>2</v>
      </c>
      <c r="G69" s="154" t="s">
        <v>152</v>
      </c>
      <c r="H69" s="153" t="s">
        <v>16</v>
      </c>
      <c r="I69" s="155" t="s">
        <v>98</v>
      </c>
      <c r="J69" s="135"/>
      <c r="K69" s="43" t="str">
        <f t="shared" si="42"/>
        <v/>
      </c>
      <c r="L69" s="43" t="str">
        <f t="shared" si="43"/>
        <v/>
      </c>
      <c r="M69" s="45">
        <f t="shared" si="44"/>
        <v>3.3333333333333333E-2</v>
      </c>
      <c r="N69" s="43" t="str">
        <f t="shared" si="45"/>
        <v/>
      </c>
      <c r="O69" s="43" t="str">
        <f t="shared" si="46"/>
        <v/>
      </c>
      <c r="P69" s="43" t="str">
        <f t="shared" si="47"/>
        <v/>
      </c>
      <c r="Q69" s="43" t="str">
        <f t="shared" si="48"/>
        <v/>
      </c>
      <c r="R69" s="43" t="str">
        <f t="shared" si="49"/>
        <v/>
      </c>
      <c r="S69" s="43" t="str">
        <f t="shared" si="50"/>
        <v/>
      </c>
      <c r="U69" s="29" t="str">
        <f t="shared" si="10"/>
        <v>0.5</v>
      </c>
      <c r="V69" s="29" t="str">
        <f t="shared" si="11"/>
        <v>15</v>
      </c>
      <c r="W69" s="44">
        <f t="shared" si="41"/>
        <v>3.3333333333333333E-2</v>
      </c>
      <c r="Y69" s="188" t="str">
        <v>Furdu Iulian</v>
      </c>
    </row>
    <row r="70" spans="1:25" x14ac:dyDescent="0.25">
      <c r="A70" s="9">
        <v>4</v>
      </c>
      <c r="B70" s="153">
        <v>7</v>
      </c>
      <c r="C70" s="151" t="s">
        <v>171</v>
      </c>
      <c r="D70" s="151" t="s">
        <v>38</v>
      </c>
      <c r="E70" s="156" t="s">
        <v>19</v>
      </c>
      <c r="F70" s="156" t="s">
        <v>2</v>
      </c>
      <c r="G70" s="154" t="s">
        <v>141</v>
      </c>
      <c r="H70" s="153" t="s">
        <v>17</v>
      </c>
      <c r="I70" s="155" t="s">
        <v>98</v>
      </c>
      <c r="J70" s="135"/>
      <c r="K70" s="43" t="str">
        <f t="shared" si="42"/>
        <v/>
      </c>
      <c r="L70" s="43" t="str">
        <f t="shared" si="43"/>
        <v/>
      </c>
      <c r="M70" s="45" t="str">
        <f t="shared" si="44"/>
        <v/>
      </c>
      <c r="N70" s="43">
        <f t="shared" si="45"/>
        <v>0.1111111111111111</v>
      </c>
      <c r="O70" s="43" t="str">
        <f t="shared" si="46"/>
        <v/>
      </c>
      <c r="P70" s="43" t="str">
        <f t="shared" si="47"/>
        <v/>
      </c>
      <c r="Q70" s="43" t="str">
        <f t="shared" si="48"/>
        <v/>
      </c>
      <c r="R70" s="43" t="str">
        <f t="shared" si="49"/>
        <v/>
      </c>
      <c r="S70" s="43" t="str">
        <f t="shared" si="50"/>
        <v/>
      </c>
      <c r="U70" s="29" t="str">
        <f t="shared" si="10"/>
        <v>2</v>
      </c>
      <c r="V70" s="29" t="str">
        <f t="shared" si="11"/>
        <v>18</v>
      </c>
      <c r="W70" s="44">
        <f t="shared" si="41"/>
        <v>0.1111111111111111</v>
      </c>
      <c r="Y70" s="188"/>
    </row>
    <row r="71" spans="1:25" x14ac:dyDescent="0.25">
      <c r="A71" s="9">
        <v>4</v>
      </c>
      <c r="B71" s="153">
        <v>7</v>
      </c>
      <c r="C71" s="151" t="s">
        <v>172</v>
      </c>
      <c r="D71" s="151" t="s">
        <v>38</v>
      </c>
      <c r="E71" s="156" t="s">
        <v>19</v>
      </c>
      <c r="F71" s="156" t="s">
        <v>2</v>
      </c>
      <c r="G71" s="154" t="s">
        <v>153</v>
      </c>
      <c r="H71" s="153" t="s">
        <v>17</v>
      </c>
      <c r="I71" s="155" t="s">
        <v>98</v>
      </c>
      <c r="J71" s="135"/>
      <c r="K71" s="43" t="str">
        <f t="shared" si="42"/>
        <v/>
      </c>
      <c r="L71" s="43" t="str">
        <f t="shared" si="43"/>
        <v/>
      </c>
      <c r="M71" s="45" t="str">
        <f t="shared" si="44"/>
        <v/>
      </c>
      <c r="N71" s="43">
        <f t="shared" si="45"/>
        <v>2.7777777777777776E-2</v>
      </c>
      <c r="O71" s="43" t="str">
        <f t="shared" si="46"/>
        <v/>
      </c>
      <c r="P71" s="43" t="str">
        <f t="shared" si="47"/>
        <v/>
      </c>
      <c r="Q71" s="43" t="str">
        <f t="shared" si="48"/>
        <v/>
      </c>
      <c r="R71" s="43" t="str">
        <f t="shared" si="49"/>
        <v/>
      </c>
      <c r="S71" s="43" t="str">
        <f t="shared" si="50"/>
        <v/>
      </c>
      <c r="U71" s="29" t="str">
        <f t="shared" si="10"/>
        <v>0.5</v>
      </c>
      <c r="V71" s="29" t="str">
        <f t="shared" si="11"/>
        <v>18</v>
      </c>
      <c r="W71" s="44">
        <f t="shared" ref="W71" si="54">IFERROR(U71/V71,0)</f>
        <v>2.7777777777777776E-2</v>
      </c>
      <c r="Y71" s="188"/>
    </row>
    <row r="72" spans="1:25" x14ac:dyDescent="0.25">
      <c r="A72" s="9">
        <v>4</v>
      </c>
      <c r="B72" s="153">
        <v>8</v>
      </c>
      <c r="C72" s="170" t="s">
        <v>85</v>
      </c>
      <c r="D72" s="151" t="s">
        <v>7</v>
      </c>
      <c r="E72" s="156" t="s">
        <v>19</v>
      </c>
      <c r="F72" s="156" t="s">
        <v>19</v>
      </c>
      <c r="G72" s="154" t="s">
        <v>139</v>
      </c>
      <c r="H72" s="153" t="s">
        <v>16</v>
      </c>
      <c r="I72" s="155" t="s">
        <v>98</v>
      </c>
      <c r="J72" s="135"/>
      <c r="K72" s="43" t="str">
        <f t="shared" si="42"/>
        <v/>
      </c>
      <c r="L72" s="43" t="str">
        <f t="shared" si="43"/>
        <v/>
      </c>
      <c r="M72" s="45" t="str">
        <f t="shared" si="44"/>
        <v/>
      </c>
      <c r="N72" s="43" t="str">
        <f t="shared" si="45"/>
        <v/>
      </c>
      <c r="O72" s="43" t="str">
        <f t="shared" si="46"/>
        <v/>
      </c>
      <c r="P72" s="43" t="str">
        <f t="shared" si="47"/>
        <v/>
      </c>
      <c r="Q72" s="43">
        <f t="shared" si="48"/>
        <v>0.15384615384615385</v>
      </c>
      <c r="R72" s="43" t="str">
        <f t="shared" si="49"/>
        <v/>
      </c>
      <c r="S72" s="43" t="str">
        <f t="shared" si="50"/>
        <v/>
      </c>
      <c r="U72" s="29" t="str">
        <f t="shared" ref="U72:U73" si="55">_xlfn.TEXTBEFORE(G72,"/")</f>
        <v>2</v>
      </c>
      <c r="V72" s="29" t="str">
        <f t="shared" ref="V72:V73" si="56">_xlfn.TEXTAFTER(G72,"/")</f>
        <v>13</v>
      </c>
      <c r="W72" s="44">
        <f t="shared" ref="W72:W73" si="57">IFERROR(U72/V72,0)</f>
        <v>0.15384615384615385</v>
      </c>
      <c r="Y72" s="188"/>
    </row>
    <row r="73" spans="1:25" x14ac:dyDescent="0.25">
      <c r="A73" s="9">
        <v>4</v>
      </c>
      <c r="B73" s="153">
        <v>8</v>
      </c>
      <c r="C73" s="170" t="s">
        <v>86</v>
      </c>
      <c r="D73" s="151" t="s">
        <v>41</v>
      </c>
      <c r="E73" s="156" t="s">
        <v>2</v>
      </c>
      <c r="F73" s="156" t="s">
        <v>2</v>
      </c>
      <c r="G73" s="154" t="s">
        <v>149</v>
      </c>
      <c r="H73" s="153" t="s">
        <v>17</v>
      </c>
      <c r="I73" s="155" t="s">
        <v>98</v>
      </c>
      <c r="J73" s="135"/>
      <c r="K73" s="43" t="str">
        <f t="shared" si="42"/>
        <v/>
      </c>
      <c r="L73" s="43" t="str">
        <f t="shared" si="43"/>
        <v/>
      </c>
      <c r="M73" s="45" t="str">
        <f t="shared" si="44"/>
        <v/>
      </c>
      <c r="N73" s="43">
        <f t="shared" si="45"/>
        <v>3.5714285714285712E-2</v>
      </c>
      <c r="O73" s="43" t="str">
        <f t="shared" si="46"/>
        <v/>
      </c>
      <c r="P73" s="43" t="str">
        <f t="shared" si="47"/>
        <v/>
      </c>
      <c r="Q73" s="43" t="str">
        <f t="shared" si="48"/>
        <v/>
      </c>
      <c r="R73" s="43" t="str">
        <f t="shared" si="49"/>
        <v/>
      </c>
      <c r="S73" s="43" t="str">
        <f t="shared" si="50"/>
        <v/>
      </c>
      <c r="U73" s="29" t="str">
        <f t="shared" si="55"/>
        <v>0.5</v>
      </c>
      <c r="V73" s="29" t="str">
        <f t="shared" si="56"/>
        <v>14</v>
      </c>
      <c r="W73" s="44">
        <f t="shared" si="57"/>
        <v>3.5714285714285712E-2</v>
      </c>
      <c r="Y73" s="188"/>
    </row>
    <row r="74" spans="1:25" x14ac:dyDescent="0.25">
      <c r="A74" s="9">
        <v>4</v>
      </c>
      <c r="B74" s="153">
        <v>9</v>
      </c>
      <c r="C74" s="170" t="s">
        <v>83</v>
      </c>
      <c r="D74" s="151" t="s">
        <v>24</v>
      </c>
      <c r="E74" s="153" t="s">
        <v>23</v>
      </c>
      <c r="F74" s="153" t="s">
        <v>23</v>
      </c>
      <c r="G74" s="154" t="s">
        <v>153</v>
      </c>
      <c r="H74" s="153" t="s">
        <v>16</v>
      </c>
      <c r="I74" s="155" t="s">
        <v>98</v>
      </c>
      <c r="J74" s="135"/>
      <c r="K74" s="43" t="str">
        <f t="shared" si="42"/>
        <v/>
      </c>
      <c r="L74" s="43" t="str">
        <f t="shared" si="43"/>
        <v/>
      </c>
      <c r="M74" s="45">
        <f t="shared" si="44"/>
        <v>2.7777777777777776E-2</v>
      </c>
      <c r="N74" s="43" t="str">
        <f t="shared" si="45"/>
        <v/>
      </c>
      <c r="O74" s="43" t="str">
        <f t="shared" si="46"/>
        <v/>
      </c>
      <c r="P74" s="43" t="str">
        <f t="shared" si="47"/>
        <v/>
      </c>
      <c r="Q74" s="43" t="str">
        <f t="shared" si="48"/>
        <v/>
      </c>
      <c r="R74" s="43" t="str">
        <f t="shared" si="49"/>
        <v/>
      </c>
      <c r="S74" s="43" t="str">
        <f t="shared" si="50"/>
        <v/>
      </c>
      <c r="U74" s="29" t="str">
        <f t="shared" si="10"/>
        <v>0.5</v>
      </c>
      <c r="V74" s="29" t="str">
        <f t="shared" si="11"/>
        <v>18</v>
      </c>
      <c r="W74" s="44">
        <f t="shared" si="41"/>
        <v>2.7777777777777776E-2</v>
      </c>
      <c r="Y74" s="188"/>
    </row>
    <row r="75" spans="1:25" x14ac:dyDescent="0.25">
      <c r="A75" s="9">
        <v>4</v>
      </c>
      <c r="B75" s="153">
        <v>9</v>
      </c>
      <c r="C75" s="170" t="s">
        <v>84</v>
      </c>
      <c r="D75" s="157" t="s">
        <v>154</v>
      </c>
      <c r="E75" s="156" t="s">
        <v>51</v>
      </c>
      <c r="F75" s="156" t="s">
        <v>51</v>
      </c>
      <c r="G75" s="154" t="s">
        <v>153</v>
      </c>
      <c r="H75" s="153" t="s">
        <v>16</v>
      </c>
      <c r="I75" s="155" t="s">
        <v>98</v>
      </c>
      <c r="J75" s="135"/>
      <c r="K75" s="43">
        <f t="shared" si="42"/>
        <v>2.7777777777777776E-2</v>
      </c>
      <c r="L75" s="43" t="str">
        <f t="shared" si="43"/>
        <v/>
      </c>
      <c r="M75" s="45" t="str">
        <f t="shared" si="44"/>
        <v/>
      </c>
      <c r="N75" s="43" t="str">
        <f t="shared" si="45"/>
        <v/>
      </c>
      <c r="O75" s="43" t="str">
        <f t="shared" si="46"/>
        <v/>
      </c>
      <c r="P75" s="43" t="str">
        <f t="shared" si="47"/>
        <v/>
      </c>
      <c r="Q75" s="43" t="str">
        <f t="shared" si="48"/>
        <v/>
      </c>
      <c r="R75" s="43" t="str">
        <f t="shared" si="49"/>
        <v/>
      </c>
      <c r="S75" s="43" t="str">
        <f t="shared" si="50"/>
        <v/>
      </c>
      <c r="U75" s="29" t="str">
        <f t="shared" si="10"/>
        <v>0.5</v>
      </c>
      <c r="V75" s="29" t="str">
        <f t="shared" si="11"/>
        <v>18</v>
      </c>
      <c r="W75" s="44">
        <f t="shared" si="41"/>
        <v>2.7777777777777776E-2</v>
      </c>
      <c r="Y75" s="188"/>
    </row>
    <row r="76" spans="1:25" ht="13.8" thickBot="1" x14ac:dyDescent="0.3">
      <c r="A76" s="193"/>
      <c r="B76" s="192"/>
      <c r="C76" s="13"/>
      <c r="D76" s="10"/>
      <c r="E76" s="127"/>
      <c r="F76" s="127"/>
      <c r="G76" s="128"/>
      <c r="H76" s="127"/>
      <c r="I76" s="126"/>
      <c r="J76" s="135"/>
      <c r="K76" s="43" t="str">
        <f t="shared" si="42"/>
        <v/>
      </c>
      <c r="L76" s="43" t="str">
        <f t="shared" si="43"/>
        <v/>
      </c>
      <c r="M76" s="45" t="str">
        <f t="shared" si="44"/>
        <v/>
      </c>
      <c r="N76" s="43" t="str">
        <f t="shared" si="45"/>
        <v/>
      </c>
      <c r="O76" s="43" t="str">
        <f t="shared" si="46"/>
        <v/>
      </c>
      <c r="P76" s="43" t="str">
        <f t="shared" si="47"/>
        <v/>
      </c>
      <c r="Q76" s="43" t="str">
        <f t="shared" si="48"/>
        <v/>
      </c>
      <c r="R76" s="43" t="str">
        <f t="shared" si="49"/>
        <v/>
      </c>
      <c r="S76" s="43" t="str">
        <f t="shared" si="50"/>
        <v/>
      </c>
      <c r="U76" s="29" t="e">
        <f t="shared" ref="U76" si="58">_xlfn.TEXTBEFORE(G76,"/")</f>
        <v>#N/A</v>
      </c>
      <c r="V76" s="29" t="e">
        <f t="shared" ref="V76" si="59">_xlfn.TEXTAFTER(G76,"/")</f>
        <v>#N/A</v>
      </c>
      <c r="W76" s="44">
        <f t="shared" si="41"/>
        <v>0</v>
      </c>
    </row>
    <row r="77" spans="1:25" ht="25.2" customHeight="1" thickBot="1" x14ac:dyDescent="0.3">
      <c r="A77" s="108"/>
      <c r="B77" s="104"/>
      <c r="C77" s="110" t="s">
        <v>32</v>
      </c>
      <c r="D77" s="105"/>
      <c r="E77" s="105"/>
      <c r="F77" s="103"/>
      <c r="G77" s="106"/>
      <c r="H77" s="103"/>
      <c r="I77" s="107"/>
      <c r="J77" s="135"/>
      <c r="K77" s="43" t="str">
        <f t="shared" si="42"/>
        <v/>
      </c>
      <c r="L77" s="43" t="str">
        <f t="shared" si="43"/>
        <v/>
      </c>
      <c r="M77" s="45" t="str">
        <f t="shared" si="44"/>
        <v/>
      </c>
      <c r="N77" s="43" t="str">
        <f t="shared" si="45"/>
        <v/>
      </c>
      <c r="O77" s="43" t="str">
        <f t="shared" si="46"/>
        <v/>
      </c>
      <c r="P77" s="43" t="str">
        <f t="shared" si="47"/>
        <v/>
      </c>
      <c r="Q77" s="43" t="str">
        <f t="shared" si="48"/>
        <v/>
      </c>
      <c r="R77" s="43" t="str">
        <f t="shared" si="49"/>
        <v/>
      </c>
      <c r="S77" s="43" t="str">
        <f t="shared" si="50"/>
        <v/>
      </c>
      <c r="U77" s="29"/>
      <c r="V77" s="29"/>
      <c r="W77" s="44">
        <f t="shared" si="41"/>
        <v>0</v>
      </c>
      <c r="Y77">
        <f>COUNTA(Y36:Y75)</f>
        <v>34</v>
      </c>
    </row>
    <row r="78" spans="1:25" x14ac:dyDescent="0.25">
      <c r="A78" s="5">
        <v>5</v>
      </c>
      <c r="B78" s="145">
        <v>1</v>
      </c>
      <c r="C78" s="196" t="s">
        <v>87</v>
      </c>
      <c r="D78" s="196" t="s">
        <v>7</v>
      </c>
      <c r="E78" s="169" t="s">
        <v>19</v>
      </c>
      <c r="F78" s="169" t="s">
        <v>19</v>
      </c>
      <c r="G78" s="148" t="s">
        <v>139</v>
      </c>
      <c r="H78" s="147" t="s">
        <v>16</v>
      </c>
      <c r="I78" s="149" t="s">
        <v>98</v>
      </c>
      <c r="J78" s="135"/>
      <c r="K78" s="43" t="str">
        <f t="shared" si="42"/>
        <v/>
      </c>
      <c r="L78" s="43" t="str">
        <f t="shared" si="43"/>
        <v/>
      </c>
      <c r="M78" s="45" t="str">
        <f t="shared" si="44"/>
        <v/>
      </c>
      <c r="N78" s="43" t="str">
        <f t="shared" si="45"/>
        <v/>
      </c>
      <c r="O78" s="43" t="str">
        <f t="shared" si="46"/>
        <v/>
      </c>
      <c r="P78" s="43" t="str">
        <f t="shared" si="47"/>
        <v/>
      </c>
      <c r="Q78" s="43">
        <f t="shared" si="48"/>
        <v>0.15384615384615385</v>
      </c>
      <c r="R78" s="43" t="str">
        <f t="shared" si="49"/>
        <v/>
      </c>
      <c r="S78" s="43" t="str">
        <f t="shared" si="50"/>
        <v/>
      </c>
      <c r="U78" s="29" t="str">
        <f t="shared" ref="U78:U128" si="60">_xlfn.TEXTBEFORE(G78,"/")</f>
        <v>2</v>
      </c>
      <c r="V78" s="29" t="str">
        <f t="shared" ref="V78:V128" si="61">_xlfn.TEXTAFTER(G78,"/")</f>
        <v>13</v>
      </c>
      <c r="W78" s="44">
        <f t="shared" si="41"/>
        <v>0.15384615384615385</v>
      </c>
    </row>
    <row r="79" spans="1:25" x14ac:dyDescent="0.25">
      <c r="A79" s="12">
        <v>5</v>
      </c>
      <c r="B79" s="158">
        <v>1</v>
      </c>
      <c r="C79" s="171" t="s">
        <v>88</v>
      </c>
      <c r="D79" s="159" t="s">
        <v>41</v>
      </c>
      <c r="E79" s="163" t="s">
        <v>2</v>
      </c>
      <c r="F79" s="163" t="s">
        <v>2</v>
      </c>
      <c r="G79" s="161" t="s">
        <v>173</v>
      </c>
      <c r="H79" s="160" t="s">
        <v>17</v>
      </c>
      <c r="I79" s="162" t="s">
        <v>98</v>
      </c>
      <c r="J79" s="135"/>
      <c r="K79" s="43" t="str">
        <f t="shared" si="42"/>
        <v/>
      </c>
      <c r="L79" s="43" t="str">
        <f t="shared" si="43"/>
        <v/>
      </c>
      <c r="M79" s="45" t="str">
        <f t="shared" si="44"/>
        <v/>
      </c>
      <c r="N79" s="43">
        <f t="shared" si="45"/>
        <v>6.0606060606060608E-2</v>
      </c>
      <c r="O79" s="43" t="str">
        <f t="shared" si="46"/>
        <v/>
      </c>
      <c r="P79" s="43" t="str">
        <f t="shared" si="47"/>
        <v/>
      </c>
      <c r="Q79" s="43" t="str">
        <f t="shared" si="48"/>
        <v/>
      </c>
      <c r="R79" s="43" t="str">
        <f t="shared" si="49"/>
        <v/>
      </c>
      <c r="S79" s="43" t="str">
        <f t="shared" si="50"/>
        <v/>
      </c>
      <c r="U79" s="29" t="str">
        <f t="shared" ref="U79:U81" si="62">_xlfn.TEXTBEFORE(G79,"/")</f>
        <v>1</v>
      </c>
      <c r="V79" s="29" t="str">
        <f t="shared" ref="V79:V81" si="63">_xlfn.TEXTAFTER(G79,"/")</f>
        <v>16.5</v>
      </c>
      <c r="W79" s="44">
        <f t="shared" si="41"/>
        <v>6.0606060606060608E-2</v>
      </c>
    </row>
    <row r="80" spans="1:25" x14ac:dyDescent="0.25">
      <c r="A80" s="9">
        <v>5</v>
      </c>
      <c r="B80" s="153">
        <v>2</v>
      </c>
      <c r="C80" s="151" t="s">
        <v>174</v>
      </c>
      <c r="D80" s="151" t="s">
        <v>38</v>
      </c>
      <c r="E80" s="156" t="s">
        <v>19</v>
      </c>
      <c r="F80" s="163" t="s">
        <v>2</v>
      </c>
      <c r="G80" s="154" t="s">
        <v>141</v>
      </c>
      <c r="H80" s="160" t="s">
        <v>17</v>
      </c>
      <c r="I80" s="155" t="s">
        <v>98</v>
      </c>
      <c r="J80" s="135"/>
      <c r="K80" s="43" t="str">
        <f t="shared" si="42"/>
        <v/>
      </c>
      <c r="L80" s="43" t="str">
        <f t="shared" si="43"/>
        <v/>
      </c>
      <c r="M80" s="45" t="str">
        <f t="shared" si="44"/>
        <v/>
      </c>
      <c r="N80" s="43">
        <f t="shared" si="45"/>
        <v>0.1111111111111111</v>
      </c>
      <c r="O80" s="43" t="str">
        <f t="shared" si="46"/>
        <v/>
      </c>
      <c r="P80" s="43" t="str">
        <f t="shared" si="47"/>
        <v/>
      </c>
      <c r="Q80" s="43" t="str">
        <f t="shared" si="48"/>
        <v/>
      </c>
      <c r="R80" s="43" t="str">
        <f t="shared" si="49"/>
        <v/>
      </c>
      <c r="S80" s="43" t="str">
        <f t="shared" si="50"/>
        <v/>
      </c>
      <c r="U80" s="29" t="str">
        <f t="shared" si="62"/>
        <v>2</v>
      </c>
      <c r="V80" s="29" t="str">
        <f t="shared" si="63"/>
        <v>18</v>
      </c>
      <c r="W80" s="44">
        <f t="shared" si="41"/>
        <v>0.1111111111111111</v>
      </c>
      <c r="Y80" s="188"/>
    </row>
    <row r="81" spans="1:25" x14ac:dyDescent="0.25">
      <c r="A81" s="9">
        <v>5</v>
      </c>
      <c r="B81" s="153">
        <v>2</v>
      </c>
      <c r="C81" s="151" t="s">
        <v>175</v>
      </c>
      <c r="D81" s="157" t="s">
        <v>33</v>
      </c>
      <c r="E81" s="156" t="s">
        <v>18</v>
      </c>
      <c r="F81" s="156" t="s">
        <v>51</v>
      </c>
      <c r="G81" s="154" t="s">
        <v>151</v>
      </c>
      <c r="H81" s="153" t="s">
        <v>17</v>
      </c>
      <c r="I81" s="155" t="s">
        <v>98</v>
      </c>
      <c r="J81" s="135"/>
      <c r="K81" s="43" t="str">
        <f t="shared" si="42"/>
        <v/>
      </c>
      <c r="L81" s="43">
        <f t="shared" si="43"/>
        <v>3.125E-2</v>
      </c>
      <c r="M81" s="45" t="str">
        <f t="shared" si="44"/>
        <v/>
      </c>
      <c r="N81" s="43" t="str">
        <f t="shared" si="45"/>
        <v/>
      </c>
      <c r="O81" s="43" t="str">
        <f t="shared" si="46"/>
        <v/>
      </c>
      <c r="P81" s="43" t="str">
        <f t="shared" si="47"/>
        <v/>
      </c>
      <c r="Q81" s="43" t="str">
        <f t="shared" si="48"/>
        <v/>
      </c>
      <c r="R81" s="43" t="str">
        <f t="shared" si="49"/>
        <v/>
      </c>
      <c r="S81" s="43" t="str">
        <f t="shared" si="50"/>
        <v/>
      </c>
      <c r="U81" s="29" t="str">
        <f t="shared" si="62"/>
        <v>0.5</v>
      </c>
      <c r="V81" s="29" t="str">
        <f t="shared" si="63"/>
        <v>16</v>
      </c>
      <c r="W81" s="44">
        <f t="shared" si="41"/>
        <v>3.125E-2</v>
      </c>
      <c r="Y81" s="188"/>
    </row>
    <row r="82" spans="1:25" x14ac:dyDescent="0.25">
      <c r="A82" s="6">
        <v>5</v>
      </c>
      <c r="B82" s="150">
        <v>3</v>
      </c>
      <c r="C82" s="170" t="s">
        <v>176</v>
      </c>
      <c r="D82" s="151" t="s">
        <v>107</v>
      </c>
      <c r="E82" s="153" t="s">
        <v>18</v>
      </c>
      <c r="F82" s="153" t="s">
        <v>18</v>
      </c>
      <c r="G82" s="154" t="s">
        <v>136</v>
      </c>
      <c r="H82" s="153" t="s">
        <v>16</v>
      </c>
      <c r="I82" s="155" t="s">
        <v>98</v>
      </c>
      <c r="J82" s="135"/>
      <c r="K82" s="43" t="str">
        <f t="shared" si="42"/>
        <v/>
      </c>
      <c r="L82" s="43" t="str">
        <f t="shared" si="43"/>
        <v/>
      </c>
      <c r="M82" s="45" t="str">
        <f t="shared" si="44"/>
        <v/>
      </c>
      <c r="N82" s="43" t="str">
        <f t="shared" si="45"/>
        <v/>
      </c>
      <c r="O82" s="43">
        <f t="shared" si="46"/>
        <v>0.14285714285714285</v>
      </c>
      <c r="P82" s="43" t="str">
        <f t="shared" si="47"/>
        <v/>
      </c>
      <c r="Q82" s="43" t="str">
        <f t="shared" si="48"/>
        <v/>
      </c>
      <c r="R82" s="43" t="str">
        <f t="shared" si="49"/>
        <v/>
      </c>
      <c r="S82" s="43" t="str">
        <f t="shared" si="50"/>
        <v/>
      </c>
      <c r="U82" s="29" t="str">
        <f t="shared" si="60"/>
        <v>2</v>
      </c>
      <c r="V82" s="29" t="str">
        <f t="shared" si="61"/>
        <v>14</v>
      </c>
      <c r="W82" s="44">
        <f t="shared" si="41"/>
        <v>0.14285714285714285</v>
      </c>
    </row>
    <row r="83" spans="1:25" x14ac:dyDescent="0.25">
      <c r="A83" s="6">
        <v>5</v>
      </c>
      <c r="B83" s="150">
        <v>3</v>
      </c>
      <c r="C83" s="170" t="s">
        <v>177</v>
      </c>
      <c r="D83" s="151" t="s">
        <v>107</v>
      </c>
      <c r="E83" s="153" t="s">
        <v>18</v>
      </c>
      <c r="F83" s="153" t="s">
        <v>18</v>
      </c>
      <c r="G83" s="154" t="s">
        <v>149</v>
      </c>
      <c r="H83" s="153" t="s">
        <v>16</v>
      </c>
      <c r="I83" s="155" t="s">
        <v>98</v>
      </c>
      <c r="J83" s="135"/>
      <c r="K83" s="43" t="str">
        <f t="shared" si="42"/>
        <v/>
      </c>
      <c r="L83" s="43" t="str">
        <f t="shared" si="43"/>
        <v/>
      </c>
      <c r="M83" s="45" t="str">
        <f t="shared" si="44"/>
        <v/>
      </c>
      <c r="N83" s="43" t="str">
        <f t="shared" si="45"/>
        <v/>
      </c>
      <c r="O83" s="43">
        <f t="shared" si="46"/>
        <v>3.5714285714285712E-2</v>
      </c>
      <c r="P83" s="43" t="str">
        <f t="shared" si="47"/>
        <v/>
      </c>
      <c r="Q83" s="43" t="str">
        <f t="shared" si="48"/>
        <v/>
      </c>
      <c r="R83" s="43" t="str">
        <f t="shared" si="49"/>
        <v/>
      </c>
      <c r="S83" s="43" t="str">
        <f t="shared" si="50"/>
        <v/>
      </c>
      <c r="U83" s="29" t="str">
        <f t="shared" si="60"/>
        <v>0.5</v>
      </c>
      <c r="V83" s="29" t="str">
        <f t="shared" si="61"/>
        <v>14</v>
      </c>
      <c r="W83" s="44">
        <f t="shared" si="41"/>
        <v>3.5714285714285712E-2</v>
      </c>
    </row>
    <row r="84" spans="1:25" x14ac:dyDescent="0.25">
      <c r="A84" s="9">
        <v>5</v>
      </c>
      <c r="B84" s="153">
        <v>4</v>
      </c>
      <c r="C84" s="151" t="s">
        <v>179</v>
      </c>
      <c r="D84" s="151" t="s">
        <v>38</v>
      </c>
      <c r="E84" s="156" t="s">
        <v>19</v>
      </c>
      <c r="F84" s="163" t="s">
        <v>2</v>
      </c>
      <c r="G84" s="154" t="s">
        <v>141</v>
      </c>
      <c r="H84" s="160" t="s">
        <v>17</v>
      </c>
      <c r="I84" s="155" t="s">
        <v>98</v>
      </c>
      <c r="J84" s="135"/>
      <c r="K84" s="43" t="str">
        <f t="shared" si="42"/>
        <v/>
      </c>
      <c r="L84" s="43" t="str">
        <f t="shared" si="43"/>
        <v/>
      </c>
      <c r="M84" s="45" t="str">
        <f t="shared" si="44"/>
        <v/>
      </c>
      <c r="N84" s="43">
        <f t="shared" si="45"/>
        <v>0.1111111111111111</v>
      </c>
      <c r="O84" s="43" t="str">
        <f t="shared" si="46"/>
        <v/>
      </c>
      <c r="P84" s="43" t="str">
        <f t="shared" si="47"/>
        <v/>
      </c>
      <c r="Q84" s="43" t="str">
        <f t="shared" si="48"/>
        <v/>
      </c>
      <c r="R84" s="43" t="str">
        <f t="shared" si="49"/>
        <v/>
      </c>
      <c r="S84" s="43" t="str">
        <f t="shared" si="50"/>
        <v/>
      </c>
      <c r="U84" s="29" t="str">
        <f t="shared" si="60"/>
        <v>2</v>
      </c>
      <c r="V84" s="29" t="str">
        <f t="shared" si="61"/>
        <v>18</v>
      </c>
      <c r="W84" s="44">
        <f t="shared" ref="W84:W85" si="64">IFERROR(U84/V84,0)</f>
        <v>0.1111111111111111</v>
      </c>
      <c r="Y84" s="188"/>
    </row>
    <row r="85" spans="1:25" x14ac:dyDescent="0.25">
      <c r="A85" s="9">
        <v>5</v>
      </c>
      <c r="B85" s="153">
        <v>4</v>
      </c>
      <c r="C85" s="151" t="s">
        <v>180</v>
      </c>
      <c r="D85" s="151" t="s">
        <v>39</v>
      </c>
      <c r="E85" s="153" t="s">
        <v>18</v>
      </c>
      <c r="F85" s="163" t="s">
        <v>51</v>
      </c>
      <c r="G85" s="154" t="s">
        <v>136</v>
      </c>
      <c r="H85" s="153" t="s">
        <v>16</v>
      </c>
      <c r="I85" s="155" t="s">
        <v>98</v>
      </c>
      <c r="J85" s="135"/>
      <c r="K85" s="43">
        <f t="shared" si="42"/>
        <v>0.14285714285714285</v>
      </c>
      <c r="L85" s="43" t="str">
        <f t="shared" si="43"/>
        <v/>
      </c>
      <c r="M85" s="45" t="str">
        <f t="shared" si="44"/>
        <v/>
      </c>
      <c r="N85" s="43" t="str">
        <f t="shared" si="45"/>
        <v/>
      </c>
      <c r="O85" s="43" t="str">
        <f t="shared" si="46"/>
        <v/>
      </c>
      <c r="P85" s="43" t="str">
        <f t="shared" si="47"/>
        <v/>
      </c>
      <c r="Q85" s="43" t="str">
        <f t="shared" si="48"/>
        <v/>
      </c>
      <c r="R85" s="43" t="str">
        <f t="shared" si="49"/>
        <v/>
      </c>
      <c r="S85" s="43" t="str">
        <f t="shared" si="50"/>
        <v/>
      </c>
      <c r="U85" s="29" t="str">
        <f t="shared" si="60"/>
        <v>2</v>
      </c>
      <c r="V85" s="29" t="str">
        <f t="shared" si="61"/>
        <v>14</v>
      </c>
      <c r="W85" s="44">
        <f t="shared" si="64"/>
        <v>0.14285714285714285</v>
      </c>
      <c r="Y85" s="188"/>
    </row>
    <row r="86" spans="1:25" x14ac:dyDescent="0.25">
      <c r="A86" s="6">
        <v>5</v>
      </c>
      <c r="B86" s="150">
        <v>5</v>
      </c>
      <c r="C86" s="170" t="s">
        <v>181</v>
      </c>
      <c r="D86" s="157" t="s">
        <v>164</v>
      </c>
      <c r="E86" s="153" t="s">
        <v>23</v>
      </c>
      <c r="F86" s="156" t="s">
        <v>18</v>
      </c>
      <c r="G86" s="154" t="s">
        <v>139</v>
      </c>
      <c r="H86" s="153" t="s">
        <v>17</v>
      </c>
      <c r="I86" s="155" t="s">
        <v>98</v>
      </c>
      <c r="J86" s="135"/>
      <c r="K86" s="43" t="str">
        <f t="shared" si="42"/>
        <v/>
      </c>
      <c r="L86" s="43" t="str">
        <f t="shared" si="43"/>
        <v/>
      </c>
      <c r="M86" s="45" t="str">
        <f t="shared" si="44"/>
        <v/>
      </c>
      <c r="N86" s="43" t="str">
        <f t="shared" si="45"/>
        <v/>
      </c>
      <c r="O86" s="43" t="str">
        <f t="shared" si="46"/>
        <v/>
      </c>
      <c r="P86" s="43">
        <f t="shared" si="47"/>
        <v>0.15384615384615385</v>
      </c>
      <c r="Q86" s="43" t="str">
        <f t="shared" si="48"/>
        <v/>
      </c>
      <c r="R86" s="43" t="str">
        <f t="shared" si="49"/>
        <v/>
      </c>
      <c r="S86" s="43" t="str">
        <f t="shared" si="50"/>
        <v/>
      </c>
      <c r="U86" s="29" t="str">
        <f t="shared" ref="U86" si="65">_xlfn.TEXTBEFORE(G86,"/")</f>
        <v>2</v>
      </c>
      <c r="V86" s="29" t="str">
        <f t="shared" ref="V86" si="66">_xlfn.TEXTAFTER(G86,"/")</f>
        <v>13</v>
      </c>
      <c r="W86" s="44">
        <f t="shared" si="41"/>
        <v>0.15384615384615385</v>
      </c>
    </row>
    <row r="87" spans="1:25" x14ac:dyDescent="0.25">
      <c r="A87" s="6">
        <v>5</v>
      </c>
      <c r="B87" s="150">
        <v>5</v>
      </c>
      <c r="C87" s="151" t="s">
        <v>182</v>
      </c>
      <c r="D87" s="157" t="s">
        <v>164</v>
      </c>
      <c r="E87" s="153" t="s">
        <v>23</v>
      </c>
      <c r="F87" s="156" t="s">
        <v>18</v>
      </c>
      <c r="G87" s="154" t="s">
        <v>183</v>
      </c>
      <c r="H87" s="153" t="s">
        <v>17</v>
      </c>
      <c r="I87" s="155" t="s">
        <v>98</v>
      </c>
      <c r="J87" s="135"/>
      <c r="K87" s="43" t="str">
        <f t="shared" si="42"/>
        <v/>
      </c>
      <c r="L87" s="43" t="str">
        <f t="shared" si="43"/>
        <v/>
      </c>
      <c r="M87" s="45" t="str">
        <f t="shared" si="44"/>
        <v/>
      </c>
      <c r="N87" s="43" t="str">
        <f t="shared" si="45"/>
        <v/>
      </c>
      <c r="O87" s="43" t="str">
        <f t="shared" si="46"/>
        <v/>
      </c>
      <c r="P87" s="43">
        <f t="shared" si="47"/>
        <v>3.8461538461538464E-2</v>
      </c>
      <c r="Q87" s="43" t="str">
        <f t="shared" si="48"/>
        <v/>
      </c>
      <c r="R87" s="43" t="str">
        <f t="shared" si="49"/>
        <v/>
      </c>
      <c r="S87" s="43" t="str">
        <f t="shared" si="50"/>
        <v/>
      </c>
      <c r="U87" s="29" t="str">
        <f t="shared" si="60"/>
        <v>0.5</v>
      </c>
      <c r="V87" s="29" t="str">
        <f t="shared" si="61"/>
        <v>13</v>
      </c>
      <c r="W87" s="44">
        <f t="shared" si="41"/>
        <v>3.8461538461538464E-2</v>
      </c>
    </row>
    <row r="88" spans="1:25" x14ac:dyDescent="0.25">
      <c r="A88" s="6">
        <v>5</v>
      </c>
      <c r="B88" s="150">
        <v>6</v>
      </c>
      <c r="C88" s="151" t="s">
        <v>184</v>
      </c>
      <c r="D88" s="151" t="s">
        <v>10</v>
      </c>
      <c r="E88" s="156" t="s">
        <v>18</v>
      </c>
      <c r="F88" s="156" t="s">
        <v>18</v>
      </c>
      <c r="G88" s="154" t="s">
        <v>136</v>
      </c>
      <c r="H88" s="153" t="s">
        <v>16</v>
      </c>
      <c r="I88" s="155" t="s">
        <v>98</v>
      </c>
      <c r="J88" s="135"/>
      <c r="K88" s="43" t="str">
        <f t="shared" si="42"/>
        <v/>
      </c>
      <c r="L88" s="43" t="str">
        <f t="shared" si="43"/>
        <v/>
      </c>
      <c r="M88" s="45" t="str">
        <f t="shared" si="44"/>
        <v/>
      </c>
      <c r="N88" s="43" t="str">
        <f t="shared" si="45"/>
        <v/>
      </c>
      <c r="O88" s="43">
        <f t="shared" si="46"/>
        <v>0.14285714285714285</v>
      </c>
      <c r="P88" s="43" t="str">
        <f t="shared" si="47"/>
        <v/>
      </c>
      <c r="Q88" s="43" t="str">
        <f t="shared" si="48"/>
        <v/>
      </c>
      <c r="R88" s="43" t="str">
        <f t="shared" si="49"/>
        <v/>
      </c>
      <c r="S88" s="43" t="str">
        <f t="shared" si="50"/>
        <v/>
      </c>
      <c r="U88" s="29" t="str">
        <f t="shared" si="60"/>
        <v>2</v>
      </c>
      <c r="V88" s="29" t="str">
        <f t="shared" si="61"/>
        <v>14</v>
      </c>
      <c r="W88" s="44">
        <f t="shared" si="41"/>
        <v>0.14285714285714285</v>
      </c>
    </row>
    <row r="89" spans="1:25" x14ac:dyDescent="0.25">
      <c r="A89" s="9">
        <v>5</v>
      </c>
      <c r="B89" s="153">
        <v>6</v>
      </c>
      <c r="C89" s="151" t="s">
        <v>185</v>
      </c>
      <c r="D89" s="151" t="s">
        <v>10</v>
      </c>
      <c r="E89" s="156" t="s">
        <v>18</v>
      </c>
      <c r="F89" s="156" t="s">
        <v>51</v>
      </c>
      <c r="G89" s="154" t="s">
        <v>43</v>
      </c>
      <c r="H89" s="153" t="s">
        <v>17</v>
      </c>
      <c r="I89" s="155" t="s">
        <v>98</v>
      </c>
      <c r="J89" s="135"/>
      <c r="K89" s="43" t="str">
        <f t="shared" si="42"/>
        <v/>
      </c>
      <c r="L89" s="43">
        <f t="shared" si="43"/>
        <v>6.25E-2</v>
      </c>
      <c r="M89" s="45" t="str">
        <f t="shared" si="44"/>
        <v/>
      </c>
      <c r="N89" s="43" t="str">
        <f t="shared" si="45"/>
        <v/>
      </c>
      <c r="O89" s="43" t="str">
        <f t="shared" si="46"/>
        <v/>
      </c>
      <c r="P89" s="43" t="str">
        <f t="shared" si="47"/>
        <v/>
      </c>
      <c r="Q89" s="43" t="str">
        <f t="shared" si="48"/>
        <v/>
      </c>
      <c r="R89" s="43" t="str">
        <f t="shared" si="49"/>
        <v/>
      </c>
      <c r="S89" s="43" t="str">
        <f t="shared" si="50"/>
        <v/>
      </c>
      <c r="U89" s="29" t="str">
        <f t="shared" si="60"/>
        <v>1</v>
      </c>
      <c r="V89" s="29" t="str">
        <f t="shared" si="61"/>
        <v>16</v>
      </c>
      <c r="W89" s="44">
        <f t="shared" si="41"/>
        <v>6.25E-2</v>
      </c>
    </row>
    <row r="90" spans="1:25" x14ac:dyDescent="0.25">
      <c r="A90" s="9">
        <v>5</v>
      </c>
      <c r="B90" s="153">
        <v>7</v>
      </c>
      <c r="C90" s="151" t="s">
        <v>186</v>
      </c>
      <c r="D90" s="189" t="s">
        <v>164</v>
      </c>
      <c r="E90" s="153" t="s">
        <v>23</v>
      </c>
      <c r="F90" s="153" t="s">
        <v>23</v>
      </c>
      <c r="G90" s="154" t="s">
        <v>140</v>
      </c>
      <c r="H90" s="153" t="s">
        <v>17</v>
      </c>
      <c r="I90" s="155" t="s">
        <v>98</v>
      </c>
      <c r="J90" s="135"/>
      <c r="K90" s="43" t="str">
        <f t="shared" si="42"/>
        <v/>
      </c>
      <c r="L90" s="43" t="str">
        <f t="shared" si="43"/>
        <v/>
      </c>
      <c r="M90" s="45" t="str">
        <f t="shared" si="44"/>
        <v/>
      </c>
      <c r="N90" s="43">
        <f t="shared" si="45"/>
        <v>0.21428571428571427</v>
      </c>
      <c r="O90" s="43" t="str">
        <f t="shared" si="46"/>
        <v/>
      </c>
      <c r="P90" s="43" t="str">
        <f t="shared" si="47"/>
        <v/>
      </c>
      <c r="Q90" s="43" t="str">
        <f t="shared" si="48"/>
        <v/>
      </c>
      <c r="R90" s="43" t="str">
        <f t="shared" si="49"/>
        <v/>
      </c>
      <c r="S90" s="43" t="str">
        <f t="shared" si="50"/>
        <v/>
      </c>
      <c r="U90" s="29" t="str">
        <f t="shared" si="60"/>
        <v>3</v>
      </c>
      <c r="V90" s="29" t="str">
        <f t="shared" si="61"/>
        <v>14</v>
      </c>
      <c r="W90" s="44">
        <f t="shared" si="41"/>
        <v>0.21428571428571427</v>
      </c>
    </row>
    <row r="91" spans="1:25" x14ac:dyDescent="0.25">
      <c r="A91" s="9">
        <v>5</v>
      </c>
      <c r="B91" s="150">
        <v>7</v>
      </c>
      <c r="C91" s="151" t="s">
        <v>187</v>
      </c>
      <c r="D91" s="151" t="s">
        <v>164</v>
      </c>
      <c r="E91" s="165" t="s">
        <v>23</v>
      </c>
      <c r="F91" s="165" t="s">
        <v>23</v>
      </c>
      <c r="G91" s="167" t="s">
        <v>142</v>
      </c>
      <c r="H91" s="165" t="s">
        <v>17</v>
      </c>
      <c r="I91" s="155" t="s">
        <v>98</v>
      </c>
      <c r="J91" s="135"/>
      <c r="K91" s="43" t="str">
        <f t="shared" si="42"/>
        <v/>
      </c>
      <c r="L91" s="43" t="str">
        <f t="shared" si="43"/>
        <v/>
      </c>
      <c r="M91" s="45" t="str">
        <f t="shared" si="44"/>
        <v/>
      </c>
      <c r="N91" s="43">
        <f t="shared" si="45"/>
        <v>7.1428571428571425E-2</v>
      </c>
      <c r="O91" s="43" t="str">
        <f t="shared" si="46"/>
        <v/>
      </c>
      <c r="P91" s="43" t="str">
        <f t="shared" si="47"/>
        <v/>
      </c>
      <c r="Q91" s="43" t="str">
        <f t="shared" si="48"/>
        <v/>
      </c>
      <c r="R91" s="43" t="str">
        <f t="shared" si="49"/>
        <v/>
      </c>
      <c r="S91" s="43" t="str">
        <f t="shared" si="50"/>
        <v/>
      </c>
      <c r="U91" s="29" t="str">
        <f t="shared" si="60"/>
        <v>1</v>
      </c>
      <c r="V91" s="29" t="str">
        <f t="shared" si="61"/>
        <v>14</v>
      </c>
      <c r="W91" s="44">
        <f t="shared" si="41"/>
        <v>7.1428571428571425E-2</v>
      </c>
    </row>
    <row r="92" spans="1:25" x14ac:dyDescent="0.25">
      <c r="A92" s="6">
        <v>5</v>
      </c>
      <c r="B92" s="150"/>
      <c r="C92" s="151"/>
      <c r="D92" s="151"/>
      <c r="E92" s="156"/>
      <c r="F92" s="156"/>
      <c r="G92" s="154"/>
      <c r="H92" s="153"/>
      <c r="I92" s="155"/>
      <c r="J92" s="135"/>
      <c r="K92" s="43" t="str">
        <f t="shared" si="42"/>
        <v/>
      </c>
      <c r="L92" s="43" t="str">
        <f t="shared" si="43"/>
        <v/>
      </c>
      <c r="M92" s="45" t="str">
        <f t="shared" si="44"/>
        <v/>
      </c>
      <c r="N92" s="43" t="str">
        <f t="shared" si="45"/>
        <v/>
      </c>
      <c r="O92" s="43" t="str">
        <f t="shared" si="46"/>
        <v/>
      </c>
      <c r="P92" s="43" t="str">
        <f t="shared" si="47"/>
        <v/>
      </c>
      <c r="Q92" s="43" t="str">
        <f t="shared" si="48"/>
        <v/>
      </c>
      <c r="R92" s="43" t="str">
        <f t="shared" si="49"/>
        <v/>
      </c>
      <c r="S92" s="43" t="str">
        <f t="shared" si="50"/>
        <v/>
      </c>
      <c r="U92" s="29" t="e">
        <f t="shared" si="60"/>
        <v>#N/A</v>
      </c>
      <c r="V92" s="29" t="e">
        <f t="shared" si="61"/>
        <v>#N/A</v>
      </c>
      <c r="W92" s="44">
        <f t="shared" si="41"/>
        <v>0</v>
      </c>
    </row>
    <row r="93" spans="1:25" ht="13.8" thickBot="1" x14ac:dyDescent="0.3">
      <c r="A93" s="22"/>
      <c r="B93" s="23"/>
      <c r="C93" s="13"/>
      <c r="D93" s="10"/>
      <c r="E93" s="11"/>
      <c r="F93" s="11"/>
      <c r="G93" s="18"/>
      <c r="H93" s="19"/>
      <c r="I93" s="126"/>
      <c r="J93" s="135"/>
      <c r="K93" s="43" t="str">
        <f t="shared" si="42"/>
        <v/>
      </c>
      <c r="L93" s="43" t="str">
        <f t="shared" si="43"/>
        <v/>
      </c>
      <c r="M93" s="45" t="str">
        <f t="shared" si="44"/>
        <v/>
      </c>
      <c r="N93" s="43" t="str">
        <f t="shared" si="45"/>
        <v/>
      </c>
      <c r="O93" s="43" t="str">
        <f t="shared" si="46"/>
        <v/>
      </c>
      <c r="P93" s="43" t="str">
        <f t="shared" si="47"/>
        <v/>
      </c>
      <c r="Q93" s="43" t="str">
        <f t="shared" si="48"/>
        <v/>
      </c>
      <c r="R93" s="43" t="str">
        <f t="shared" si="49"/>
        <v/>
      </c>
      <c r="S93" s="43" t="str">
        <f t="shared" si="50"/>
        <v/>
      </c>
      <c r="U93" s="29"/>
      <c r="V93" s="29"/>
      <c r="W93" s="44">
        <f t="shared" si="41"/>
        <v>0</v>
      </c>
    </row>
    <row r="94" spans="1:25" x14ac:dyDescent="0.25">
      <c r="A94" s="5">
        <v>6</v>
      </c>
      <c r="B94" s="145">
        <v>1</v>
      </c>
      <c r="C94" s="146" t="s">
        <v>188</v>
      </c>
      <c r="D94" s="151" t="s">
        <v>38</v>
      </c>
      <c r="E94" s="156" t="s">
        <v>19</v>
      </c>
      <c r="F94" s="163" t="s">
        <v>2</v>
      </c>
      <c r="G94" s="154" t="s">
        <v>141</v>
      </c>
      <c r="H94" s="160" t="s">
        <v>17</v>
      </c>
      <c r="I94" s="149" t="s">
        <v>98</v>
      </c>
      <c r="J94" s="135"/>
      <c r="K94" s="43" t="str">
        <f t="shared" si="42"/>
        <v/>
      </c>
      <c r="L94" s="43" t="str">
        <f t="shared" si="43"/>
        <v/>
      </c>
      <c r="M94" s="45" t="str">
        <f t="shared" si="44"/>
        <v/>
      </c>
      <c r="N94" s="43">
        <f t="shared" si="45"/>
        <v>0.1111111111111111</v>
      </c>
      <c r="O94" s="43" t="str">
        <f t="shared" si="46"/>
        <v/>
      </c>
      <c r="P94" s="43" t="str">
        <f t="shared" si="47"/>
        <v/>
      </c>
      <c r="Q94" s="43" t="str">
        <f t="shared" si="48"/>
        <v/>
      </c>
      <c r="R94" s="43" t="str">
        <f t="shared" si="49"/>
        <v/>
      </c>
      <c r="S94" s="43" t="str">
        <f t="shared" si="50"/>
        <v/>
      </c>
      <c r="U94" s="29" t="str">
        <f t="shared" si="60"/>
        <v>2</v>
      </c>
      <c r="V94" s="29" t="str">
        <f t="shared" si="61"/>
        <v>18</v>
      </c>
      <c r="W94" s="44">
        <f t="shared" si="41"/>
        <v>0.1111111111111111</v>
      </c>
    </row>
    <row r="95" spans="1:25" x14ac:dyDescent="0.25">
      <c r="A95" s="12">
        <v>6</v>
      </c>
      <c r="B95" s="150">
        <v>1</v>
      </c>
      <c r="C95" s="151" t="s">
        <v>189</v>
      </c>
      <c r="D95" s="151" t="s">
        <v>38</v>
      </c>
      <c r="E95" s="156" t="s">
        <v>19</v>
      </c>
      <c r="F95" s="163" t="s">
        <v>2</v>
      </c>
      <c r="G95" s="154" t="s">
        <v>138</v>
      </c>
      <c r="H95" s="160" t="s">
        <v>17</v>
      </c>
      <c r="I95" s="155" t="s">
        <v>98</v>
      </c>
      <c r="J95" s="135"/>
      <c r="K95" s="43" t="str">
        <f t="shared" si="42"/>
        <v/>
      </c>
      <c r="L95" s="43" t="str">
        <f t="shared" si="43"/>
        <v/>
      </c>
      <c r="M95" s="45" t="str">
        <f t="shared" si="44"/>
        <v/>
      </c>
      <c r="N95" s="43">
        <f t="shared" si="45"/>
        <v>5.5555555555555552E-2</v>
      </c>
      <c r="O95" s="43" t="str">
        <f t="shared" si="46"/>
        <v/>
      </c>
      <c r="P95" s="43" t="str">
        <f t="shared" si="47"/>
        <v/>
      </c>
      <c r="Q95" s="43" t="str">
        <f t="shared" si="48"/>
        <v/>
      </c>
      <c r="R95" s="43" t="str">
        <f t="shared" si="49"/>
        <v/>
      </c>
      <c r="S95" s="43" t="str">
        <f t="shared" si="50"/>
        <v/>
      </c>
      <c r="U95" s="29" t="str">
        <f t="shared" si="60"/>
        <v>1</v>
      </c>
      <c r="V95" s="29" t="str">
        <f t="shared" si="61"/>
        <v>18</v>
      </c>
      <c r="W95" s="44">
        <f t="shared" si="41"/>
        <v>5.5555555555555552E-2</v>
      </c>
    </row>
    <row r="96" spans="1:25" x14ac:dyDescent="0.25">
      <c r="A96" s="6">
        <v>6</v>
      </c>
      <c r="B96" s="150">
        <v>2</v>
      </c>
      <c r="C96" s="151" t="s">
        <v>191</v>
      </c>
      <c r="D96" s="189" t="s">
        <v>164</v>
      </c>
      <c r="E96" s="153" t="s">
        <v>23</v>
      </c>
      <c r="F96" s="153" t="s">
        <v>23</v>
      </c>
      <c r="G96" s="154" t="s">
        <v>140</v>
      </c>
      <c r="H96" s="153" t="s">
        <v>16</v>
      </c>
      <c r="I96" s="155" t="s">
        <v>98</v>
      </c>
      <c r="J96" s="135"/>
      <c r="K96" s="43" t="str">
        <f t="shared" si="42"/>
        <v/>
      </c>
      <c r="L96" s="43" t="str">
        <f t="shared" si="43"/>
        <v/>
      </c>
      <c r="M96" s="45">
        <f t="shared" si="44"/>
        <v>0.21428571428571427</v>
      </c>
      <c r="N96" s="43" t="str">
        <f t="shared" si="45"/>
        <v/>
      </c>
      <c r="O96" s="43" t="str">
        <f t="shared" si="46"/>
        <v/>
      </c>
      <c r="P96" s="43" t="str">
        <f t="shared" si="47"/>
        <v/>
      </c>
      <c r="Q96" s="43" t="str">
        <f t="shared" si="48"/>
        <v/>
      </c>
      <c r="R96" s="43" t="str">
        <f t="shared" si="49"/>
        <v/>
      </c>
      <c r="S96" s="43" t="str">
        <f t="shared" si="50"/>
        <v/>
      </c>
      <c r="U96" s="29" t="str">
        <f t="shared" ref="U96:U97" si="67">_xlfn.TEXTBEFORE(G96,"/")</f>
        <v>3</v>
      </c>
      <c r="V96" s="29" t="str">
        <f t="shared" ref="V96:V97" si="68">_xlfn.TEXTAFTER(G96,"/")</f>
        <v>14</v>
      </c>
      <c r="W96" s="44">
        <f t="shared" ref="W96:W97" si="69">IFERROR(U96/V96,0)</f>
        <v>0.21428571428571427</v>
      </c>
    </row>
    <row r="97" spans="1:25" x14ac:dyDescent="0.25">
      <c r="A97" s="6">
        <v>6</v>
      </c>
      <c r="B97" s="150">
        <v>2</v>
      </c>
      <c r="C97" s="151" t="s">
        <v>192</v>
      </c>
      <c r="D97" s="151" t="s">
        <v>164</v>
      </c>
      <c r="E97" s="165" t="s">
        <v>23</v>
      </c>
      <c r="F97" s="165" t="s">
        <v>23</v>
      </c>
      <c r="G97" s="167" t="s">
        <v>142</v>
      </c>
      <c r="H97" s="153" t="s">
        <v>16</v>
      </c>
      <c r="I97" s="155" t="s">
        <v>98</v>
      </c>
      <c r="J97" s="135"/>
      <c r="K97" s="43" t="str">
        <f t="shared" si="42"/>
        <v/>
      </c>
      <c r="L97" s="43" t="str">
        <f t="shared" si="43"/>
        <v/>
      </c>
      <c r="M97" s="45">
        <f t="shared" si="44"/>
        <v>7.1428571428571425E-2</v>
      </c>
      <c r="N97" s="43" t="str">
        <f t="shared" si="45"/>
        <v/>
      </c>
      <c r="O97" s="43" t="str">
        <f t="shared" si="46"/>
        <v/>
      </c>
      <c r="P97" s="43" t="str">
        <f t="shared" si="47"/>
        <v/>
      </c>
      <c r="Q97" s="43" t="str">
        <f t="shared" si="48"/>
        <v/>
      </c>
      <c r="R97" s="43" t="str">
        <f t="shared" si="49"/>
        <v/>
      </c>
      <c r="S97" s="43" t="str">
        <f t="shared" si="50"/>
        <v/>
      </c>
      <c r="U97" s="29" t="str">
        <f t="shared" si="67"/>
        <v>1</v>
      </c>
      <c r="V97" s="29" t="str">
        <f t="shared" si="68"/>
        <v>14</v>
      </c>
      <c r="W97" s="44">
        <f t="shared" si="69"/>
        <v>7.1428571428571425E-2</v>
      </c>
    </row>
    <row r="98" spans="1:25" x14ac:dyDescent="0.25">
      <c r="A98" s="6">
        <v>6</v>
      </c>
      <c r="B98" s="150">
        <v>2</v>
      </c>
      <c r="C98" s="151" t="s">
        <v>190</v>
      </c>
      <c r="D98" s="157" t="s">
        <v>33</v>
      </c>
      <c r="E98" s="156" t="s">
        <v>19</v>
      </c>
      <c r="F98" s="165" t="s">
        <v>18</v>
      </c>
      <c r="G98" s="167" t="s">
        <v>142</v>
      </c>
      <c r="H98" s="153" t="s">
        <v>16</v>
      </c>
      <c r="I98" s="155" t="s">
        <v>98</v>
      </c>
      <c r="J98" s="135"/>
      <c r="K98" s="43" t="str">
        <f t="shared" si="42"/>
        <v/>
      </c>
      <c r="L98" s="43" t="str">
        <f t="shared" si="43"/>
        <v/>
      </c>
      <c r="M98" s="45" t="str">
        <f t="shared" si="44"/>
        <v/>
      </c>
      <c r="N98" s="43" t="str">
        <f t="shared" si="45"/>
        <v/>
      </c>
      <c r="O98" s="43">
        <f t="shared" si="46"/>
        <v>7.1428571428571425E-2</v>
      </c>
      <c r="P98" s="43" t="str">
        <f t="shared" si="47"/>
        <v/>
      </c>
      <c r="Q98" s="43" t="str">
        <f t="shared" si="48"/>
        <v/>
      </c>
      <c r="R98" s="43" t="str">
        <f t="shared" si="49"/>
        <v/>
      </c>
      <c r="S98" s="43" t="str">
        <f t="shared" si="50"/>
        <v/>
      </c>
      <c r="U98" s="29" t="str">
        <f t="shared" si="60"/>
        <v>1</v>
      </c>
      <c r="V98" s="29" t="str">
        <f t="shared" si="61"/>
        <v>14</v>
      </c>
      <c r="W98" s="44">
        <f t="shared" si="41"/>
        <v>7.1428571428571425E-2</v>
      </c>
    </row>
    <row r="99" spans="1:25" x14ac:dyDescent="0.25">
      <c r="A99" s="9">
        <v>6</v>
      </c>
      <c r="B99" s="153">
        <v>3</v>
      </c>
      <c r="C99" s="151" t="s">
        <v>79</v>
      </c>
      <c r="D99" s="157" t="s">
        <v>33</v>
      </c>
      <c r="E99" s="156" t="s">
        <v>19</v>
      </c>
      <c r="F99" s="156" t="s">
        <v>19</v>
      </c>
      <c r="G99" s="154" t="s">
        <v>178</v>
      </c>
      <c r="H99" s="153" t="s">
        <v>17</v>
      </c>
      <c r="I99" s="155" t="s">
        <v>98</v>
      </c>
      <c r="J99" s="135"/>
      <c r="K99" s="43" t="str">
        <f t="shared" si="42"/>
        <v/>
      </c>
      <c r="L99" s="43" t="str">
        <f t="shared" si="43"/>
        <v/>
      </c>
      <c r="M99" s="45" t="str">
        <f t="shared" si="44"/>
        <v/>
      </c>
      <c r="N99" s="43" t="str">
        <f t="shared" si="45"/>
        <v/>
      </c>
      <c r="O99" s="43" t="str">
        <f t="shared" si="46"/>
        <v/>
      </c>
      <c r="P99" s="43" t="str">
        <f t="shared" si="47"/>
        <v/>
      </c>
      <c r="Q99" s="43" t="str">
        <f t="shared" si="48"/>
        <v/>
      </c>
      <c r="R99" s="43">
        <f t="shared" si="49"/>
        <v>0.16326530612244897</v>
      </c>
      <c r="S99" s="43" t="str">
        <f t="shared" si="50"/>
        <v/>
      </c>
      <c r="U99" s="29" t="str">
        <f t="shared" ref="U99:U101" si="70">_xlfn.TEXTBEFORE(G99,"/")</f>
        <v>2</v>
      </c>
      <c r="V99" s="29" t="str">
        <f t="shared" ref="V99:V101" si="71">_xlfn.TEXTAFTER(G99,"/")</f>
        <v>12.25</v>
      </c>
      <c r="W99" s="44">
        <f t="shared" si="41"/>
        <v>0.16326530612244897</v>
      </c>
      <c r="Y99" s="188"/>
    </row>
    <row r="100" spans="1:25" x14ac:dyDescent="0.25">
      <c r="A100" s="9">
        <v>6</v>
      </c>
      <c r="B100" s="153">
        <v>3</v>
      </c>
      <c r="C100" s="151" t="s">
        <v>197</v>
      </c>
      <c r="D100" s="157" t="s">
        <v>33</v>
      </c>
      <c r="E100" s="156" t="s">
        <v>19</v>
      </c>
      <c r="F100" s="156" t="s">
        <v>19</v>
      </c>
      <c r="G100" s="154" t="s">
        <v>198</v>
      </c>
      <c r="H100" s="153" t="s">
        <v>17</v>
      </c>
      <c r="I100" s="155" t="s">
        <v>98</v>
      </c>
      <c r="J100" s="135"/>
      <c r="K100" s="43" t="str">
        <f t="shared" si="42"/>
        <v/>
      </c>
      <c r="L100" s="43" t="str">
        <f t="shared" si="43"/>
        <v/>
      </c>
      <c r="M100" s="45" t="str">
        <f t="shared" si="44"/>
        <v/>
      </c>
      <c r="N100" s="43" t="str">
        <f t="shared" si="45"/>
        <v/>
      </c>
      <c r="O100" s="43" t="str">
        <f t="shared" si="46"/>
        <v/>
      </c>
      <c r="P100" s="43" t="str">
        <f t="shared" si="47"/>
        <v/>
      </c>
      <c r="Q100" s="43" t="str">
        <f t="shared" si="48"/>
        <v/>
      </c>
      <c r="R100" s="43">
        <f t="shared" si="49"/>
        <v>4.0816326530612242E-2</v>
      </c>
      <c r="S100" s="43" t="str">
        <f t="shared" si="50"/>
        <v/>
      </c>
      <c r="U100" s="29" t="str">
        <f t="shared" ref="U100" si="72">_xlfn.TEXTBEFORE(G100,"/")</f>
        <v>0.5</v>
      </c>
      <c r="V100" s="29" t="str">
        <f t="shared" ref="V100" si="73">_xlfn.TEXTAFTER(G100,"/")</f>
        <v>12.25</v>
      </c>
      <c r="W100" s="44">
        <f t="shared" ref="W100" si="74">IFERROR(U100/V100,0)</f>
        <v>4.0816326530612242E-2</v>
      </c>
      <c r="Y100" s="188"/>
    </row>
    <row r="101" spans="1:25" x14ac:dyDescent="0.25">
      <c r="A101" s="9">
        <v>6</v>
      </c>
      <c r="B101" s="153">
        <v>3</v>
      </c>
      <c r="C101" s="151" t="s">
        <v>80</v>
      </c>
      <c r="D101" s="157" t="s">
        <v>33</v>
      </c>
      <c r="E101" s="156" t="s">
        <v>19</v>
      </c>
      <c r="F101" s="156" t="s">
        <v>19</v>
      </c>
      <c r="G101" s="154" t="s">
        <v>199</v>
      </c>
      <c r="H101" s="153" t="s">
        <v>17</v>
      </c>
      <c r="I101" s="155" t="s">
        <v>98</v>
      </c>
      <c r="J101" s="135"/>
      <c r="K101" s="43" t="str">
        <f t="shared" si="42"/>
        <v/>
      </c>
      <c r="L101" s="43" t="str">
        <f t="shared" si="43"/>
        <v/>
      </c>
      <c r="M101" s="45" t="str">
        <f t="shared" si="44"/>
        <v/>
      </c>
      <c r="N101" s="43" t="str">
        <f t="shared" si="45"/>
        <v/>
      </c>
      <c r="O101" s="43" t="str">
        <f t="shared" si="46"/>
        <v/>
      </c>
      <c r="P101" s="43" t="str">
        <f t="shared" si="47"/>
        <v/>
      </c>
      <c r="Q101" s="43" t="str">
        <f t="shared" si="48"/>
        <v/>
      </c>
      <c r="R101" s="43">
        <f t="shared" si="49"/>
        <v>8.1632653061224483E-2</v>
      </c>
      <c r="S101" s="43" t="str">
        <f t="shared" si="50"/>
        <v/>
      </c>
      <c r="U101" s="29" t="str">
        <f t="shared" si="70"/>
        <v>1</v>
      </c>
      <c r="V101" s="29" t="str">
        <f t="shared" si="71"/>
        <v>12.25</v>
      </c>
      <c r="W101" s="44">
        <f t="shared" si="41"/>
        <v>8.1632653061224483E-2</v>
      </c>
      <c r="Y101" s="188"/>
    </row>
    <row r="102" spans="1:25" x14ac:dyDescent="0.25">
      <c r="A102" s="9">
        <v>6</v>
      </c>
      <c r="B102" s="153">
        <v>4</v>
      </c>
      <c r="C102" s="151" t="s">
        <v>193</v>
      </c>
      <c r="D102" s="157" t="s">
        <v>33</v>
      </c>
      <c r="E102" s="156" t="s">
        <v>19</v>
      </c>
      <c r="F102" s="156" t="s">
        <v>18</v>
      </c>
      <c r="G102" s="154" t="s">
        <v>140</v>
      </c>
      <c r="H102" s="153" t="s">
        <v>16</v>
      </c>
      <c r="I102" s="155" t="s">
        <v>98</v>
      </c>
      <c r="J102" s="135"/>
      <c r="K102" s="43" t="str">
        <f t="shared" si="42"/>
        <v/>
      </c>
      <c r="L102" s="43" t="str">
        <f t="shared" si="43"/>
        <v/>
      </c>
      <c r="M102" s="45" t="str">
        <f t="shared" si="44"/>
        <v/>
      </c>
      <c r="N102" s="43" t="str">
        <f t="shared" si="45"/>
        <v/>
      </c>
      <c r="O102" s="43">
        <f t="shared" si="46"/>
        <v>0.21428571428571427</v>
      </c>
      <c r="P102" s="43" t="str">
        <f t="shared" si="47"/>
        <v/>
      </c>
      <c r="Q102" s="43" t="str">
        <f t="shared" si="48"/>
        <v/>
      </c>
      <c r="R102" s="43" t="str">
        <f t="shared" si="49"/>
        <v/>
      </c>
      <c r="S102" s="43" t="str">
        <f t="shared" si="50"/>
        <v/>
      </c>
      <c r="U102" s="29" t="str">
        <f t="shared" ref="U102:U105" si="75">_xlfn.TEXTBEFORE(G102,"/")</f>
        <v>3</v>
      </c>
      <c r="V102" s="29" t="str">
        <f t="shared" ref="V102:V105" si="76">_xlfn.TEXTAFTER(G102,"/")</f>
        <v>14</v>
      </c>
      <c r="W102" s="44">
        <f t="shared" ref="W102:W105" si="77">IFERROR(U102/V102,0)</f>
        <v>0.21428571428571427</v>
      </c>
      <c r="Y102" s="188"/>
    </row>
    <row r="103" spans="1:25" x14ac:dyDescent="0.25">
      <c r="A103" s="9">
        <v>6</v>
      </c>
      <c r="B103" s="153">
        <v>4</v>
      </c>
      <c r="C103" s="151" t="s">
        <v>194</v>
      </c>
      <c r="D103" s="157" t="s">
        <v>33</v>
      </c>
      <c r="E103" s="156" t="s">
        <v>19</v>
      </c>
      <c r="F103" s="156" t="s">
        <v>18</v>
      </c>
      <c r="G103" s="154" t="s">
        <v>142</v>
      </c>
      <c r="H103" s="153" t="s">
        <v>16</v>
      </c>
      <c r="I103" s="155" t="s">
        <v>98</v>
      </c>
      <c r="J103" s="135"/>
      <c r="K103" s="43" t="str">
        <f t="shared" si="42"/>
        <v/>
      </c>
      <c r="L103" s="43" t="str">
        <f t="shared" si="43"/>
        <v/>
      </c>
      <c r="M103" s="45" t="str">
        <f t="shared" si="44"/>
        <v/>
      </c>
      <c r="N103" s="43" t="str">
        <f t="shared" si="45"/>
        <v/>
      </c>
      <c r="O103" s="43">
        <f t="shared" si="46"/>
        <v>7.1428571428571425E-2</v>
      </c>
      <c r="P103" s="43" t="str">
        <f t="shared" si="47"/>
        <v/>
      </c>
      <c r="Q103" s="43" t="str">
        <f t="shared" si="48"/>
        <v/>
      </c>
      <c r="R103" s="43" t="str">
        <f t="shared" si="49"/>
        <v/>
      </c>
      <c r="S103" s="43" t="str">
        <f t="shared" si="50"/>
        <v/>
      </c>
      <c r="U103" s="29" t="str">
        <f t="shared" si="75"/>
        <v>1</v>
      </c>
      <c r="V103" s="29" t="str">
        <f t="shared" si="76"/>
        <v>14</v>
      </c>
      <c r="W103" s="44">
        <f t="shared" si="77"/>
        <v>7.1428571428571425E-2</v>
      </c>
      <c r="Y103" s="188"/>
    </row>
    <row r="104" spans="1:25" x14ac:dyDescent="0.25">
      <c r="A104" s="6">
        <v>6</v>
      </c>
      <c r="B104" s="150">
        <v>5</v>
      </c>
      <c r="C104" s="151" t="s">
        <v>89</v>
      </c>
      <c r="D104" s="151" t="s">
        <v>7</v>
      </c>
      <c r="E104" s="156" t="s">
        <v>19</v>
      </c>
      <c r="F104" s="156" t="s">
        <v>19</v>
      </c>
      <c r="G104" s="154" t="s">
        <v>139</v>
      </c>
      <c r="H104" s="153" t="s">
        <v>16</v>
      </c>
      <c r="I104" s="155" t="s">
        <v>98</v>
      </c>
      <c r="J104" s="135"/>
      <c r="K104" s="43" t="str">
        <f t="shared" si="42"/>
        <v/>
      </c>
      <c r="L104" s="43" t="str">
        <f t="shared" si="43"/>
        <v/>
      </c>
      <c r="M104" s="45" t="str">
        <f t="shared" si="44"/>
        <v/>
      </c>
      <c r="N104" s="43" t="str">
        <f t="shared" si="45"/>
        <v/>
      </c>
      <c r="O104" s="43" t="str">
        <f t="shared" si="46"/>
        <v/>
      </c>
      <c r="P104" s="43" t="str">
        <f t="shared" si="47"/>
        <v/>
      </c>
      <c r="Q104" s="43">
        <f t="shared" si="48"/>
        <v>0.15384615384615385</v>
      </c>
      <c r="R104" s="43" t="str">
        <f t="shared" si="49"/>
        <v/>
      </c>
      <c r="S104" s="43" t="str">
        <f t="shared" si="50"/>
        <v/>
      </c>
      <c r="U104" s="29" t="str">
        <f t="shared" si="75"/>
        <v>2</v>
      </c>
      <c r="V104" s="29" t="str">
        <f t="shared" si="76"/>
        <v>13</v>
      </c>
      <c r="W104" s="44">
        <f t="shared" si="77"/>
        <v>0.15384615384615385</v>
      </c>
    </row>
    <row r="105" spans="1:25" x14ac:dyDescent="0.25">
      <c r="A105" s="6">
        <v>6</v>
      </c>
      <c r="B105" s="150">
        <v>5</v>
      </c>
      <c r="C105" s="151" t="s">
        <v>90</v>
      </c>
      <c r="D105" s="151" t="s">
        <v>10</v>
      </c>
      <c r="E105" s="156" t="s">
        <v>18</v>
      </c>
      <c r="F105" s="156" t="s">
        <v>18</v>
      </c>
      <c r="G105" s="154" t="s">
        <v>142</v>
      </c>
      <c r="H105" s="153" t="s">
        <v>16</v>
      </c>
      <c r="I105" s="155" t="s">
        <v>98</v>
      </c>
      <c r="J105" s="135"/>
      <c r="K105" s="43" t="str">
        <f t="shared" si="42"/>
        <v/>
      </c>
      <c r="L105" s="43" t="str">
        <f t="shared" si="43"/>
        <v/>
      </c>
      <c r="M105" s="45" t="str">
        <f t="shared" si="44"/>
        <v/>
      </c>
      <c r="N105" s="43" t="str">
        <f t="shared" si="45"/>
        <v/>
      </c>
      <c r="O105" s="43">
        <f t="shared" si="46"/>
        <v>7.1428571428571425E-2</v>
      </c>
      <c r="P105" s="43" t="str">
        <f t="shared" si="47"/>
        <v/>
      </c>
      <c r="Q105" s="43" t="str">
        <f t="shared" si="48"/>
        <v/>
      </c>
      <c r="R105" s="43" t="str">
        <f t="shared" si="49"/>
        <v/>
      </c>
      <c r="S105" s="43" t="str">
        <f t="shared" si="50"/>
        <v/>
      </c>
      <c r="U105" s="29" t="str">
        <f t="shared" si="75"/>
        <v>1</v>
      </c>
      <c r="V105" s="29" t="str">
        <f t="shared" si="76"/>
        <v>14</v>
      </c>
      <c r="W105" s="44">
        <f t="shared" si="77"/>
        <v>7.1428571428571425E-2</v>
      </c>
    </row>
    <row r="106" spans="1:25" x14ac:dyDescent="0.25">
      <c r="A106" s="6">
        <v>6</v>
      </c>
      <c r="B106" s="150">
        <v>6</v>
      </c>
      <c r="C106" s="151" t="s">
        <v>195</v>
      </c>
      <c r="D106" s="189" t="s">
        <v>164</v>
      </c>
      <c r="E106" s="153" t="s">
        <v>23</v>
      </c>
      <c r="F106" s="153" t="s">
        <v>18</v>
      </c>
      <c r="G106" s="154" t="s">
        <v>140</v>
      </c>
      <c r="H106" s="153" t="s">
        <v>17</v>
      </c>
      <c r="I106" s="155" t="s">
        <v>98</v>
      </c>
      <c r="J106" s="135"/>
      <c r="K106" s="43" t="str">
        <f t="shared" si="42"/>
        <v/>
      </c>
      <c r="L106" s="43" t="str">
        <f t="shared" si="43"/>
        <v/>
      </c>
      <c r="M106" s="45" t="str">
        <f t="shared" si="44"/>
        <v/>
      </c>
      <c r="N106" s="43" t="str">
        <f t="shared" si="45"/>
        <v/>
      </c>
      <c r="O106" s="43" t="str">
        <f t="shared" si="46"/>
        <v/>
      </c>
      <c r="P106" s="43">
        <f t="shared" si="47"/>
        <v>0.21428571428571427</v>
      </c>
      <c r="Q106" s="43" t="str">
        <f t="shared" si="48"/>
        <v/>
      </c>
      <c r="R106" s="43" t="str">
        <f t="shared" si="49"/>
        <v/>
      </c>
      <c r="S106" s="43" t="str">
        <f t="shared" si="50"/>
        <v/>
      </c>
      <c r="U106" s="29" t="str">
        <f t="shared" si="60"/>
        <v>3</v>
      </c>
      <c r="V106" s="29" t="str">
        <f t="shared" si="61"/>
        <v>14</v>
      </c>
      <c r="W106" s="44">
        <f t="shared" si="41"/>
        <v>0.21428571428571427</v>
      </c>
    </row>
    <row r="107" spans="1:25" x14ac:dyDescent="0.25">
      <c r="A107" s="6">
        <v>6</v>
      </c>
      <c r="B107" s="150">
        <v>6</v>
      </c>
      <c r="C107" s="151" t="s">
        <v>196</v>
      </c>
      <c r="D107" s="151" t="s">
        <v>164</v>
      </c>
      <c r="E107" s="153" t="s">
        <v>23</v>
      </c>
      <c r="F107" s="153" t="s">
        <v>18</v>
      </c>
      <c r="G107" s="167" t="s">
        <v>149</v>
      </c>
      <c r="H107" s="153" t="s">
        <v>17</v>
      </c>
      <c r="I107" s="155" t="s">
        <v>98</v>
      </c>
      <c r="J107" s="135"/>
      <c r="K107" s="43" t="str">
        <f t="shared" si="42"/>
        <v/>
      </c>
      <c r="L107" s="43" t="str">
        <f t="shared" si="43"/>
        <v/>
      </c>
      <c r="M107" s="45" t="str">
        <f t="shared" si="44"/>
        <v/>
      </c>
      <c r="N107" s="43" t="str">
        <f t="shared" si="45"/>
        <v/>
      </c>
      <c r="O107" s="43" t="str">
        <f t="shared" si="46"/>
        <v/>
      </c>
      <c r="P107" s="43">
        <f t="shared" si="47"/>
        <v>3.5714285714285712E-2</v>
      </c>
      <c r="Q107" s="43" t="str">
        <f t="shared" si="48"/>
        <v/>
      </c>
      <c r="R107" s="43" t="str">
        <f t="shared" si="49"/>
        <v/>
      </c>
      <c r="S107" s="43" t="str">
        <f t="shared" si="50"/>
        <v/>
      </c>
      <c r="U107" s="29" t="str">
        <f t="shared" ref="U107" si="78">_xlfn.TEXTBEFORE(G107,"/")</f>
        <v>0.5</v>
      </c>
      <c r="V107" s="29" t="str">
        <f t="shared" ref="V107" si="79">_xlfn.TEXTAFTER(G107,"/")</f>
        <v>14</v>
      </c>
      <c r="W107" s="44">
        <f t="shared" ref="W107" si="80">IFERROR(U107/V107,0)</f>
        <v>3.5714285714285712E-2</v>
      </c>
    </row>
    <row r="108" spans="1:25" x14ac:dyDescent="0.25">
      <c r="A108" s="6">
        <v>6</v>
      </c>
      <c r="B108" s="158"/>
      <c r="C108" s="151"/>
      <c r="D108" s="151"/>
      <c r="E108" s="156"/>
      <c r="F108" s="156"/>
      <c r="G108" s="154"/>
      <c r="H108" s="160"/>
      <c r="I108" s="162"/>
      <c r="J108" s="135"/>
      <c r="K108" s="43" t="str">
        <f t="shared" si="42"/>
        <v/>
      </c>
      <c r="L108" s="43" t="str">
        <f t="shared" si="43"/>
        <v/>
      </c>
      <c r="M108" s="45" t="str">
        <f t="shared" si="44"/>
        <v/>
      </c>
      <c r="N108" s="43" t="str">
        <f t="shared" si="45"/>
        <v/>
      </c>
      <c r="O108" s="43" t="str">
        <f t="shared" si="46"/>
        <v/>
      </c>
      <c r="P108" s="43" t="str">
        <f t="shared" si="47"/>
        <v/>
      </c>
      <c r="Q108" s="43" t="str">
        <f t="shared" si="48"/>
        <v/>
      </c>
      <c r="R108" s="43" t="str">
        <f t="shared" si="49"/>
        <v/>
      </c>
      <c r="S108" s="43" t="str">
        <f t="shared" si="50"/>
        <v/>
      </c>
      <c r="U108" s="29" t="e">
        <f t="shared" si="60"/>
        <v>#N/A</v>
      </c>
      <c r="V108" s="29" t="e">
        <f t="shared" si="61"/>
        <v>#N/A</v>
      </c>
      <c r="W108" s="44">
        <f t="shared" si="41"/>
        <v>0</v>
      </c>
    </row>
    <row r="109" spans="1:25" ht="13.8" thickBot="1" x14ac:dyDescent="0.3">
      <c r="A109" s="22"/>
      <c r="B109" s="23"/>
      <c r="C109" s="122"/>
      <c r="D109" s="122"/>
      <c r="E109" s="19"/>
      <c r="F109" s="19"/>
      <c r="G109" s="18"/>
      <c r="H109" s="19"/>
      <c r="I109" s="126"/>
      <c r="J109" s="135"/>
      <c r="K109" s="43" t="str">
        <f t="shared" si="42"/>
        <v/>
      </c>
      <c r="L109" s="43" t="str">
        <f t="shared" si="43"/>
        <v/>
      </c>
      <c r="M109" s="45" t="str">
        <f t="shared" si="44"/>
        <v/>
      </c>
      <c r="N109" s="43" t="str">
        <f t="shared" si="45"/>
        <v/>
      </c>
      <c r="O109" s="43" t="str">
        <f t="shared" si="46"/>
        <v/>
      </c>
      <c r="P109" s="43" t="str">
        <f t="shared" si="47"/>
        <v/>
      </c>
      <c r="Q109" s="43" t="str">
        <f t="shared" si="48"/>
        <v/>
      </c>
      <c r="R109" s="43" t="str">
        <f t="shared" si="49"/>
        <v/>
      </c>
      <c r="S109" s="43" t="str">
        <f t="shared" si="50"/>
        <v/>
      </c>
      <c r="U109" s="29" t="e">
        <f t="shared" ref="U109" si="81">_xlfn.TEXTBEFORE(G109,"/")</f>
        <v>#N/A</v>
      </c>
      <c r="V109" s="29" t="e">
        <f t="shared" ref="V109" si="82">_xlfn.TEXTAFTER(G109,"/")</f>
        <v>#N/A</v>
      </c>
      <c r="W109" s="44">
        <f t="shared" si="41"/>
        <v>0</v>
      </c>
    </row>
    <row r="110" spans="1:25" ht="25.2" customHeight="1" thickBot="1" x14ac:dyDescent="0.3">
      <c r="A110" s="108"/>
      <c r="B110" s="109"/>
      <c r="C110" s="110" t="s">
        <v>12</v>
      </c>
      <c r="D110" s="111"/>
      <c r="E110" s="112"/>
      <c r="F110" s="112"/>
      <c r="G110" s="113"/>
      <c r="H110" s="112"/>
      <c r="I110" s="114"/>
      <c r="J110" s="135"/>
      <c r="K110" s="43" t="str">
        <f t="shared" si="42"/>
        <v/>
      </c>
      <c r="L110" s="43" t="str">
        <f t="shared" si="43"/>
        <v/>
      </c>
      <c r="M110" s="45" t="str">
        <f t="shared" si="44"/>
        <v/>
      </c>
      <c r="N110" s="43" t="str">
        <f t="shared" si="45"/>
        <v/>
      </c>
      <c r="O110" s="43" t="str">
        <f t="shared" si="46"/>
        <v/>
      </c>
      <c r="P110" s="43" t="str">
        <f t="shared" si="47"/>
        <v/>
      </c>
      <c r="Q110" s="43" t="str">
        <f t="shared" si="48"/>
        <v/>
      </c>
      <c r="R110" s="43" t="str">
        <f t="shared" si="49"/>
        <v/>
      </c>
      <c r="S110" s="43" t="str">
        <f t="shared" si="50"/>
        <v/>
      </c>
      <c r="U110" s="29"/>
      <c r="V110" s="29"/>
      <c r="W110" s="44">
        <f t="shared" si="41"/>
        <v>0</v>
      </c>
    </row>
    <row r="111" spans="1:25" x14ac:dyDescent="0.25">
      <c r="A111" s="12">
        <v>7</v>
      </c>
      <c r="B111" s="160">
        <v>1</v>
      </c>
      <c r="C111" s="172" t="s">
        <v>200</v>
      </c>
      <c r="D111" s="197" t="s">
        <v>201</v>
      </c>
      <c r="E111" s="160" t="s">
        <v>18</v>
      </c>
      <c r="F111" s="160" t="s">
        <v>2</v>
      </c>
      <c r="G111" s="161" t="s">
        <v>140</v>
      </c>
      <c r="H111" s="160" t="s">
        <v>17</v>
      </c>
      <c r="I111" s="162" t="s">
        <v>98</v>
      </c>
      <c r="J111" s="135"/>
      <c r="K111" s="43" t="str">
        <f t="shared" si="42"/>
        <v/>
      </c>
      <c r="L111" s="43" t="str">
        <f t="shared" si="43"/>
        <v/>
      </c>
      <c r="M111" s="45" t="str">
        <f t="shared" si="44"/>
        <v/>
      </c>
      <c r="N111" s="43">
        <f t="shared" si="45"/>
        <v>0.21428571428571427</v>
      </c>
      <c r="O111" s="43" t="str">
        <f t="shared" si="46"/>
        <v/>
      </c>
      <c r="P111" s="43" t="str">
        <f t="shared" si="47"/>
        <v/>
      </c>
      <c r="Q111" s="43" t="str">
        <f t="shared" si="48"/>
        <v/>
      </c>
      <c r="R111" s="43" t="str">
        <f t="shared" si="49"/>
        <v/>
      </c>
      <c r="S111" s="43" t="str">
        <f t="shared" si="50"/>
        <v/>
      </c>
      <c r="U111" s="29" t="str">
        <f t="shared" si="60"/>
        <v>3</v>
      </c>
      <c r="V111" s="29" t="str">
        <f t="shared" si="61"/>
        <v>14</v>
      </c>
      <c r="W111" s="44">
        <f t="shared" si="41"/>
        <v>0.21428571428571427</v>
      </c>
    </row>
    <row r="112" spans="1:25" x14ac:dyDescent="0.25">
      <c r="A112" s="6">
        <v>7</v>
      </c>
      <c r="B112" s="160">
        <v>1</v>
      </c>
      <c r="C112" s="172" t="s">
        <v>206</v>
      </c>
      <c r="D112" s="198" t="s">
        <v>201</v>
      </c>
      <c r="E112" s="160" t="s">
        <v>18</v>
      </c>
      <c r="F112" s="160" t="s">
        <v>2</v>
      </c>
      <c r="G112" s="161" t="s">
        <v>152</v>
      </c>
      <c r="H112" s="160" t="s">
        <v>16</v>
      </c>
      <c r="I112" s="162" t="s">
        <v>98</v>
      </c>
      <c r="J112" s="135"/>
      <c r="K112" s="43" t="str">
        <f t="shared" si="42"/>
        <v/>
      </c>
      <c r="L112" s="43" t="str">
        <f t="shared" si="43"/>
        <v/>
      </c>
      <c r="M112" s="45">
        <f t="shared" si="44"/>
        <v>3.3333333333333333E-2</v>
      </c>
      <c r="N112" s="43" t="str">
        <f t="shared" si="45"/>
        <v/>
      </c>
      <c r="O112" s="43" t="str">
        <f t="shared" si="46"/>
        <v/>
      </c>
      <c r="P112" s="43" t="str">
        <f t="shared" si="47"/>
        <v/>
      </c>
      <c r="Q112" s="43" t="str">
        <f t="shared" si="48"/>
        <v/>
      </c>
      <c r="R112" s="43" t="str">
        <f t="shared" si="49"/>
        <v/>
      </c>
      <c r="S112" s="43" t="str">
        <f t="shared" si="50"/>
        <v/>
      </c>
      <c r="U112" s="29" t="str">
        <f t="shared" si="60"/>
        <v>0.5</v>
      </c>
      <c r="V112" s="29" t="str">
        <f t="shared" si="61"/>
        <v>15</v>
      </c>
      <c r="W112" s="44">
        <f t="shared" si="41"/>
        <v>3.3333333333333333E-2</v>
      </c>
    </row>
    <row r="113" spans="1:23" x14ac:dyDescent="0.25">
      <c r="A113" s="6">
        <v>7</v>
      </c>
      <c r="B113" s="150">
        <v>2</v>
      </c>
      <c r="C113" s="151" t="s">
        <v>204</v>
      </c>
      <c r="D113" s="151" t="s">
        <v>42</v>
      </c>
      <c r="E113" s="156" t="s">
        <v>19</v>
      </c>
      <c r="F113" s="156" t="s">
        <v>2</v>
      </c>
      <c r="G113" s="154" t="s">
        <v>136</v>
      </c>
      <c r="H113" s="153" t="s">
        <v>17</v>
      </c>
      <c r="I113" s="155" t="s">
        <v>98</v>
      </c>
      <c r="J113" s="135"/>
      <c r="K113" s="43" t="str">
        <f t="shared" si="42"/>
        <v/>
      </c>
      <c r="L113" s="43" t="str">
        <f t="shared" si="43"/>
        <v/>
      </c>
      <c r="M113" s="45" t="str">
        <f t="shared" si="44"/>
        <v/>
      </c>
      <c r="N113" s="43">
        <f t="shared" si="45"/>
        <v>0.14285714285714285</v>
      </c>
      <c r="O113" s="43" t="str">
        <f t="shared" si="46"/>
        <v/>
      </c>
      <c r="P113" s="43" t="str">
        <f t="shared" si="47"/>
        <v/>
      </c>
      <c r="Q113" s="43" t="str">
        <f t="shared" si="48"/>
        <v/>
      </c>
      <c r="R113" s="43" t="str">
        <f t="shared" si="49"/>
        <v/>
      </c>
      <c r="S113" s="43" t="str">
        <f t="shared" si="50"/>
        <v/>
      </c>
      <c r="U113" s="29" t="str">
        <f t="shared" ref="U113" si="83">_xlfn.TEXTBEFORE(G113,"/")</f>
        <v>2</v>
      </c>
      <c r="V113" s="29" t="str">
        <f t="shared" ref="V113" si="84">_xlfn.TEXTAFTER(G113,"/")</f>
        <v>14</v>
      </c>
      <c r="W113" s="44">
        <f t="shared" si="41"/>
        <v>0.14285714285714285</v>
      </c>
    </row>
    <row r="114" spans="1:23" x14ac:dyDescent="0.25">
      <c r="A114" s="6">
        <v>7</v>
      </c>
      <c r="B114" s="150">
        <v>2</v>
      </c>
      <c r="C114" s="151" t="s">
        <v>202</v>
      </c>
      <c r="D114" s="189" t="s">
        <v>164</v>
      </c>
      <c r="E114" s="153" t="s">
        <v>23</v>
      </c>
      <c r="F114" s="156" t="s">
        <v>23</v>
      </c>
      <c r="G114" s="154" t="s">
        <v>142</v>
      </c>
      <c r="H114" s="153" t="s">
        <v>16</v>
      </c>
      <c r="I114" s="155" t="s">
        <v>98</v>
      </c>
      <c r="J114" s="135"/>
      <c r="K114" s="43" t="str">
        <f t="shared" si="42"/>
        <v/>
      </c>
      <c r="L114" s="43" t="str">
        <f t="shared" si="43"/>
        <v/>
      </c>
      <c r="M114" s="45">
        <f t="shared" si="44"/>
        <v>7.1428571428571425E-2</v>
      </c>
      <c r="N114" s="43" t="str">
        <f t="shared" si="45"/>
        <v/>
      </c>
      <c r="O114" s="43" t="str">
        <f t="shared" si="46"/>
        <v/>
      </c>
      <c r="P114" s="43" t="str">
        <f t="shared" si="47"/>
        <v/>
      </c>
      <c r="Q114" s="43" t="str">
        <f t="shared" si="48"/>
        <v/>
      </c>
      <c r="R114" s="43" t="str">
        <f t="shared" si="49"/>
        <v/>
      </c>
      <c r="S114" s="43" t="str">
        <f t="shared" si="50"/>
        <v/>
      </c>
      <c r="U114" s="29" t="str">
        <f t="shared" si="60"/>
        <v>1</v>
      </c>
      <c r="V114" s="29" t="str">
        <f t="shared" si="61"/>
        <v>14</v>
      </c>
      <c r="W114" s="44">
        <f t="shared" ref="W114" si="85">IFERROR(U114/V114,0)</f>
        <v>7.1428571428571425E-2</v>
      </c>
    </row>
    <row r="115" spans="1:23" x14ac:dyDescent="0.25">
      <c r="A115" s="6">
        <v>7</v>
      </c>
      <c r="B115" s="150">
        <v>3</v>
      </c>
      <c r="C115" s="151" t="s">
        <v>203</v>
      </c>
      <c r="D115" s="151" t="s">
        <v>8</v>
      </c>
      <c r="E115" s="156" t="s">
        <v>19</v>
      </c>
      <c r="F115" s="156" t="s">
        <v>19</v>
      </c>
      <c r="G115" s="154" t="s">
        <v>225</v>
      </c>
      <c r="H115" s="153" t="s">
        <v>16</v>
      </c>
      <c r="I115" s="155" t="s">
        <v>98</v>
      </c>
      <c r="J115" s="135"/>
      <c r="K115" s="43" t="str">
        <f t="shared" si="42"/>
        <v/>
      </c>
      <c r="L115" s="43" t="str">
        <f t="shared" si="43"/>
        <v/>
      </c>
      <c r="M115" s="45" t="str">
        <f t="shared" si="44"/>
        <v/>
      </c>
      <c r="N115" s="43" t="str">
        <f t="shared" si="45"/>
        <v/>
      </c>
      <c r="O115" s="43" t="str">
        <f t="shared" si="46"/>
        <v/>
      </c>
      <c r="P115" s="43" t="str">
        <f t="shared" si="47"/>
        <v/>
      </c>
      <c r="Q115" s="43">
        <f t="shared" si="48"/>
        <v>0.23529411764705882</v>
      </c>
      <c r="R115" s="43" t="str">
        <f t="shared" si="49"/>
        <v/>
      </c>
      <c r="S115" s="43" t="str">
        <f t="shared" si="50"/>
        <v/>
      </c>
      <c r="U115" s="29" t="str">
        <f t="shared" ref="U115" si="86">_xlfn.TEXTBEFORE(G115,"/")</f>
        <v>3</v>
      </c>
      <c r="V115" s="29" t="str">
        <f t="shared" ref="V115" si="87">_xlfn.TEXTAFTER(G115,"/")</f>
        <v>12.75</v>
      </c>
      <c r="W115" s="44">
        <f t="shared" si="41"/>
        <v>0.23529411764705882</v>
      </c>
    </row>
    <row r="116" spans="1:23" x14ac:dyDescent="0.25">
      <c r="A116" s="6">
        <v>7</v>
      </c>
      <c r="B116" s="150">
        <v>3</v>
      </c>
      <c r="C116" s="151" t="s">
        <v>205</v>
      </c>
      <c r="D116" s="151" t="s">
        <v>9</v>
      </c>
      <c r="E116" s="156" t="s">
        <v>2</v>
      </c>
      <c r="F116" s="156" t="s">
        <v>2</v>
      </c>
      <c r="G116" s="154" t="s">
        <v>135</v>
      </c>
      <c r="H116" s="153" t="s">
        <v>16</v>
      </c>
      <c r="I116" s="155" t="s">
        <v>98</v>
      </c>
      <c r="J116" s="135"/>
      <c r="K116" s="43" t="str">
        <f t="shared" si="42"/>
        <v/>
      </c>
      <c r="L116" s="43" t="str">
        <f t="shared" si="43"/>
        <v/>
      </c>
      <c r="M116" s="45">
        <f t="shared" si="44"/>
        <v>6.6666666666666666E-2</v>
      </c>
      <c r="N116" s="43" t="str">
        <f t="shared" si="45"/>
        <v/>
      </c>
      <c r="O116" s="43" t="str">
        <f t="shared" si="46"/>
        <v/>
      </c>
      <c r="P116" s="43" t="str">
        <f t="shared" si="47"/>
        <v/>
      </c>
      <c r="Q116" s="43" t="str">
        <f t="shared" si="48"/>
        <v/>
      </c>
      <c r="R116" s="43" t="str">
        <f t="shared" si="49"/>
        <v/>
      </c>
      <c r="S116" s="43" t="str">
        <f t="shared" si="50"/>
        <v/>
      </c>
      <c r="U116" s="29" t="str">
        <f t="shared" si="60"/>
        <v>1</v>
      </c>
      <c r="V116" s="29" t="str">
        <f t="shared" si="61"/>
        <v>15</v>
      </c>
      <c r="W116" s="44">
        <f t="shared" si="41"/>
        <v>6.6666666666666666E-2</v>
      </c>
    </row>
    <row r="117" spans="1:23" x14ac:dyDescent="0.25">
      <c r="A117" s="6">
        <v>7</v>
      </c>
      <c r="B117" s="153">
        <v>4</v>
      </c>
      <c r="C117" s="151" t="s">
        <v>207</v>
      </c>
      <c r="D117" s="151" t="s">
        <v>37</v>
      </c>
      <c r="E117" s="156" t="s">
        <v>19</v>
      </c>
      <c r="F117" s="156" t="s">
        <v>19</v>
      </c>
      <c r="G117" s="154" t="s">
        <v>139</v>
      </c>
      <c r="H117" s="153" t="s">
        <v>16</v>
      </c>
      <c r="I117" s="155" t="s">
        <v>98</v>
      </c>
      <c r="J117" s="135"/>
      <c r="K117" s="43" t="str">
        <f t="shared" si="42"/>
        <v/>
      </c>
      <c r="L117" s="43" t="str">
        <f t="shared" si="43"/>
        <v/>
      </c>
      <c r="M117" s="45" t="str">
        <f t="shared" si="44"/>
        <v/>
      </c>
      <c r="N117" s="43" t="str">
        <f t="shared" si="45"/>
        <v/>
      </c>
      <c r="O117" s="43" t="str">
        <f t="shared" si="46"/>
        <v/>
      </c>
      <c r="P117" s="43" t="str">
        <f t="shared" si="47"/>
        <v/>
      </c>
      <c r="Q117" s="43">
        <f t="shared" si="48"/>
        <v>0.15384615384615385</v>
      </c>
      <c r="R117" s="43" t="str">
        <f t="shared" si="49"/>
        <v/>
      </c>
      <c r="S117" s="43" t="str">
        <f t="shared" si="50"/>
        <v/>
      </c>
      <c r="U117" s="29" t="str">
        <f t="shared" si="60"/>
        <v>2</v>
      </c>
      <c r="V117" s="29" t="str">
        <f t="shared" si="61"/>
        <v>13</v>
      </c>
      <c r="W117" s="44">
        <f t="shared" si="41"/>
        <v>0.15384615384615385</v>
      </c>
    </row>
    <row r="118" spans="1:23" x14ac:dyDescent="0.25">
      <c r="A118" s="6">
        <v>7</v>
      </c>
      <c r="B118" s="153">
        <v>4</v>
      </c>
      <c r="C118" s="151" t="s">
        <v>208</v>
      </c>
      <c r="D118" s="151" t="s">
        <v>37</v>
      </c>
      <c r="E118" s="156" t="s">
        <v>19</v>
      </c>
      <c r="F118" s="156" t="s">
        <v>2</v>
      </c>
      <c r="G118" s="154" t="s">
        <v>151</v>
      </c>
      <c r="H118" s="153" t="s">
        <v>17</v>
      </c>
      <c r="I118" s="155" t="s">
        <v>98</v>
      </c>
      <c r="J118" s="135"/>
      <c r="K118" s="43" t="str">
        <f t="shared" si="42"/>
        <v/>
      </c>
      <c r="L118" s="43" t="str">
        <f t="shared" si="43"/>
        <v/>
      </c>
      <c r="M118" s="45" t="str">
        <f t="shared" si="44"/>
        <v/>
      </c>
      <c r="N118" s="43">
        <f t="shared" si="45"/>
        <v>3.125E-2</v>
      </c>
      <c r="O118" s="43" t="str">
        <f t="shared" si="46"/>
        <v/>
      </c>
      <c r="P118" s="43" t="str">
        <f t="shared" si="47"/>
        <v/>
      </c>
      <c r="Q118" s="43" t="str">
        <f t="shared" si="48"/>
        <v/>
      </c>
      <c r="R118" s="43" t="str">
        <f t="shared" si="49"/>
        <v/>
      </c>
      <c r="S118" s="43" t="str">
        <f t="shared" si="50"/>
        <v/>
      </c>
      <c r="U118" s="29" t="str">
        <f t="shared" si="60"/>
        <v>0.5</v>
      </c>
      <c r="V118" s="29" t="str">
        <f t="shared" si="61"/>
        <v>16</v>
      </c>
      <c r="W118" s="44">
        <f t="shared" si="41"/>
        <v>3.125E-2</v>
      </c>
    </row>
    <row r="119" spans="1:23" x14ac:dyDescent="0.25">
      <c r="A119" s="6">
        <v>7</v>
      </c>
      <c r="B119" s="153">
        <v>5</v>
      </c>
      <c r="C119" s="151" t="s">
        <v>209</v>
      </c>
      <c r="D119" s="151" t="s">
        <v>107</v>
      </c>
      <c r="E119" s="153" t="s">
        <v>18</v>
      </c>
      <c r="F119" s="153" t="s">
        <v>18</v>
      </c>
      <c r="G119" s="154" t="s">
        <v>136</v>
      </c>
      <c r="H119" s="153" t="s">
        <v>16</v>
      </c>
      <c r="I119" s="155" t="s">
        <v>98</v>
      </c>
      <c r="J119" s="135"/>
      <c r="K119" s="43" t="str">
        <f t="shared" si="42"/>
        <v/>
      </c>
      <c r="L119" s="43" t="str">
        <f t="shared" si="43"/>
        <v/>
      </c>
      <c r="M119" s="45" t="str">
        <f t="shared" si="44"/>
        <v/>
      </c>
      <c r="N119" s="43" t="str">
        <f t="shared" si="45"/>
        <v/>
      </c>
      <c r="O119" s="43">
        <f t="shared" si="46"/>
        <v>0.14285714285714285</v>
      </c>
      <c r="P119" s="43" t="str">
        <f t="shared" si="47"/>
        <v/>
      </c>
      <c r="Q119" s="43" t="str">
        <f t="shared" si="48"/>
        <v/>
      </c>
      <c r="R119" s="43" t="str">
        <f t="shared" si="49"/>
        <v/>
      </c>
      <c r="S119" s="43" t="str">
        <f t="shared" si="50"/>
        <v/>
      </c>
      <c r="U119" s="29" t="str">
        <f t="shared" si="60"/>
        <v>2</v>
      </c>
      <c r="V119" s="29" t="str">
        <f t="shared" si="61"/>
        <v>14</v>
      </c>
      <c r="W119" s="44">
        <f t="shared" si="41"/>
        <v>0.14285714285714285</v>
      </c>
    </row>
    <row r="120" spans="1:23" x14ac:dyDescent="0.25">
      <c r="A120" s="6">
        <v>7</v>
      </c>
      <c r="B120" s="153">
        <v>5</v>
      </c>
      <c r="C120" s="151" t="s">
        <v>210</v>
      </c>
      <c r="D120" s="151" t="s">
        <v>107</v>
      </c>
      <c r="E120" s="153" t="s">
        <v>18</v>
      </c>
      <c r="F120" s="153" t="s">
        <v>18</v>
      </c>
      <c r="G120" s="154" t="s">
        <v>142</v>
      </c>
      <c r="H120" s="153" t="s">
        <v>16</v>
      </c>
      <c r="I120" s="155" t="s">
        <v>98</v>
      </c>
      <c r="J120" s="135"/>
      <c r="K120" s="43" t="str">
        <f t="shared" si="42"/>
        <v/>
      </c>
      <c r="L120" s="43" t="str">
        <f t="shared" si="43"/>
        <v/>
      </c>
      <c r="M120" s="45" t="str">
        <f t="shared" si="44"/>
        <v/>
      </c>
      <c r="N120" s="43" t="str">
        <f t="shared" si="45"/>
        <v/>
      </c>
      <c r="O120" s="43">
        <f t="shared" si="46"/>
        <v>7.1428571428571425E-2</v>
      </c>
      <c r="P120" s="43" t="str">
        <f t="shared" si="47"/>
        <v/>
      </c>
      <c r="Q120" s="43" t="str">
        <f t="shared" si="48"/>
        <v/>
      </c>
      <c r="R120" s="43" t="str">
        <f t="shared" si="49"/>
        <v/>
      </c>
      <c r="S120" s="43" t="str">
        <f t="shared" si="50"/>
        <v/>
      </c>
      <c r="U120" s="29" t="str">
        <f t="shared" si="60"/>
        <v>1</v>
      </c>
      <c r="V120" s="29" t="str">
        <f t="shared" si="61"/>
        <v>14</v>
      </c>
      <c r="W120" s="44">
        <f t="shared" si="41"/>
        <v>7.1428571428571425E-2</v>
      </c>
    </row>
    <row r="121" spans="1:23" x14ac:dyDescent="0.25">
      <c r="A121" s="6">
        <v>7</v>
      </c>
      <c r="B121" s="153">
        <v>6</v>
      </c>
      <c r="C121" s="151" t="s">
        <v>211</v>
      </c>
      <c r="D121" s="151" t="s">
        <v>131</v>
      </c>
      <c r="E121" s="153" t="s">
        <v>19</v>
      </c>
      <c r="F121" s="153" t="s">
        <v>19</v>
      </c>
      <c r="G121" s="154" t="s">
        <v>139</v>
      </c>
      <c r="H121" s="153" t="s">
        <v>16</v>
      </c>
      <c r="I121" s="155" t="s">
        <v>98</v>
      </c>
      <c r="J121" s="135"/>
      <c r="K121" s="43" t="str">
        <f t="shared" si="42"/>
        <v/>
      </c>
      <c r="L121" s="43" t="str">
        <f t="shared" si="43"/>
        <v/>
      </c>
      <c r="M121" s="45" t="str">
        <f t="shared" si="44"/>
        <v/>
      </c>
      <c r="N121" s="43" t="str">
        <f t="shared" si="45"/>
        <v/>
      </c>
      <c r="O121" s="43" t="str">
        <f t="shared" si="46"/>
        <v/>
      </c>
      <c r="P121" s="43" t="str">
        <f t="shared" si="47"/>
        <v/>
      </c>
      <c r="Q121" s="43">
        <f t="shared" si="48"/>
        <v>0.15384615384615385</v>
      </c>
      <c r="R121" s="43" t="str">
        <f t="shared" si="49"/>
        <v/>
      </c>
      <c r="S121" s="43" t="str">
        <f t="shared" si="50"/>
        <v/>
      </c>
      <c r="U121" s="29" t="str">
        <f t="shared" si="60"/>
        <v>2</v>
      </c>
      <c r="V121" s="29" t="str">
        <f t="shared" si="61"/>
        <v>13</v>
      </c>
      <c r="W121" s="44">
        <f t="shared" si="41"/>
        <v>0.15384615384615385</v>
      </c>
    </row>
    <row r="122" spans="1:23" x14ac:dyDescent="0.25">
      <c r="A122" s="6">
        <v>7</v>
      </c>
      <c r="B122" s="153">
        <v>6</v>
      </c>
      <c r="C122" s="151" t="s">
        <v>212</v>
      </c>
      <c r="D122" s="157" t="s">
        <v>33</v>
      </c>
      <c r="E122" s="156" t="s">
        <v>19</v>
      </c>
      <c r="F122" s="156" t="s">
        <v>18</v>
      </c>
      <c r="G122" s="154" t="s">
        <v>183</v>
      </c>
      <c r="H122" s="153" t="s">
        <v>17</v>
      </c>
      <c r="I122" s="155" t="s">
        <v>98</v>
      </c>
      <c r="J122" s="135"/>
      <c r="K122" s="43" t="str">
        <f t="shared" si="42"/>
        <v/>
      </c>
      <c r="L122" s="43" t="str">
        <f t="shared" si="43"/>
        <v/>
      </c>
      <c r="M122" s="45" t="str">
        <f t="shared" si="44"/>
        <v/>
      </c>
      <c r="N122" s="43" t="str">
        <f t="shared" si="45"/>
        <v/>
      </c>
      <c r="O122" s="43" t="str">
        <f t="shared" si="46"/>
        <v/>
      </c>
      <c r="P122" s="43">
        <f t="shared" si="47"/>
        <v>3.8461538461538464E-2</v>
      </c>
      <c r="Q122" s="43" t="str">
        <f t="shared" si="48"/>
        <v/>
      </c>
      <c r="R122" s="43" t="str">
        <f t="shared" si="49"/>
        <v/>
      </c>
      <c r="S122" s="43" t="str">
        <f t="shared" si="50"/>
        <v/>
      </c>
      <c r="U122" s="29" t="str">
        <f t="shared" si="60"/>
        <v>0.5</v>
      </c>
      <c r="V122" s="29" t="str">
        <f t="shared" si="61"/>
        <v>13</v>
      </c>
      <c r="W122" s="44">
        <f t="shared" si="41"/>
        <v>3.8461538461538464E-2</v>
      </c>
    </row>
    <row r="123" spans="1:23" x14ac:dyDescent="0.25">
      <c r="A123" s="6">
        <v>7</v>
      </c>
      <c r="B123" s="150">
        <v>7</v>
      </c>
      <c r="C123" s="151" t="s">
        <v>213</v>
      </c>
      <c r="D123" s="151" t="s">
        <v>127</v>
      </c>
      <c r="E123" s="156" t="s">
        <v>18</v>
      </c>
      <c r="F123" s="153" t="s">
        <v>18</v>
      </c>
      <c r="G123" s="154" t="s">
        <v>142</v>
      </c>
      <c r="H123" s="153" t="s">
        <v>16</v>
      </c>
      <c r="I123" s="155" t="s">
        <v>98</v>
      </c>
      <c r="J123" s="135"/>
      <c r="K123" s="43" t="str">
        <f t="shared" si="42"/>
        <v/>
      </c>
      <c r="L123" s="43" t="str">
        <f t="shared" si="43"/>
        <v/>
      </c>
      <c r="M123" s="45" t="str">
        <f t="shared" si="44"/>
        <v/>
      </c>
      <c r="N123" s="43" t="str">
        <f t="shared" si="45"/>
        <v/>
      </c>
      <c r="O123" s="43">
        <f t="shared" si="46"/>
        <v>7.1428571428571425E-2</v>
      </c>
      <c r="P123" s="43" t="str">
        <f t="shared" si="47"/>
        <v/>
      </c>
      <c r="Q123" s="43" t="str">
        <f t="shared" si="48"/>
        <v/>
      </c>
      <c r="R123" s="43" t="str">
        <f t="shared" si="49"/>
        <v/>
      </c>
      <c r="S123" s="43" t="str">
        <f t="shared" si="50"/>
        <v/>
      </c>
      <c r="U123" s="29" t="str">
        <f t="shared" si="60"/>
        <v>1</v>
      </c>
      <c r="V123" s="29" t="str">
        <f t="shared" si="61"/>
        <v>14</v>
      </c>
      <c r="W123" s="44">
        <f t="shared" ref="W123:W140" si="88">IFERROR(U123/V123,0)</f>
        <v>7.1428571428571425E-2</v>
      </c>
    </row>
    <row r="124" spans="1:23" x14ac:dyDescent="0.25">
      <c r="A124" s="6">
        <v>7</v>
      </c>
      <c r="B124" s="150">
        <v>7</v>
      </c>
      <c r="C124" s="151" t="s">
        <v>214</v>
      </c>
      <c r="D124" s="151" t="s">
        <v>127</v>
      </c>
      <c r="E124" s="156" t="s">
        <v>18</v>
      </c>
      <c r="F124" s="153" t="s">
        <v>18</v>
      </c>
      <c r="G124" s="154" t="s">
        <v>149</v>
      </c>
      <c r="H124" s="153" t="s">
        <v>16</v>
      </c>
      <c r="I124" s="155" t="s">
        <v>98</v>
      </c>
      <c r="J124" s="135"/>
      <c r="K124" s="43" t="str">
        <f t="shared" si="42"/>
        <v/>
      </c>
      <c r="L124" s="43" t="str">
        <f t="shared" si="43"/>
        <v/>
      </c>
      <c r="M124" s="45" t="str">
        <f t="shared" si="44"/>
        <v/>
      </c>
      <c r="N124" s="43" t="str">
        <f t="shared" si="45"/>
        <v/>
      </c>
      <c r="O124" s="43">
        <f t="shared" si="46"/>
        <v>3.5714285714285712E-2</v>
      </c>
      <c r="P124" s="43" t="str">
        <f t="shared" si="47"/>
        <v/>
      </c>
      <c r="Q124" s="43" t="str">
        <f t="shared" si="48"/>
        <v/>
      </c>
      <c r="R124" s="43" t="str">
        <f t="shared" si="49"/>
        <v/>
      </c>
      <c r="S124" s="43" t="str">
        <f t="shared" si="50"/>
        <v/>
      </c>
      <c r="U124" s="29" t="str">
        <f t="shared" si="60"/>
        <v>0.5</v>
      </c>
      <c r="V124" s="29" t="str">
        <f t="shared" si="61"/>
        <v>14</v>
      </c>
      <c r="W124" s="44">
        <f t="shared" si="88"/>
        <v>3.5714285714285712E-2</v>
      </c>
    </row>
    <row r="125" spans="1:23" x14ac:dyDescent="0.25">
      <c r="A125" s="6">
        <v>7</v>
      </c>
      <c r="B125" s="156"/>
      <c r="C125" s="151"/>
      <c r="D125" s="151"/>
      <c r="E125" s="156"/>
      <c r="F125" s="156"/>
      <c r="G125" s="156"/>
      <c r="H125" s="156"/>
      <c r="I125" s="155"/>
      <c r="J125" s="135"/>
      <c r="K125" s="43" t="str">
        <f t="shared" ref="K125:K140" si="89">IF(AND($F125="ASIST",$H125="NB"),$U125/$V125,"")</f>
        <v/>
      </c>
      <c r="L125" s="43" t="str">
        <f t="shared" ref="L125:L140" si="90">IF(AND($F125="ASIST",$H125="PO"),$U125/$V125,"")</f>
        <v/>
      </c>
      <c r="M125" s="45" t="str">
        <f t="shared" ref="M125:M140" si="91">IF(AND(OR($F125="SL",$F125="LECTOR"),$H125="NB"),$U125/$V125,"")</f>
        <v/>
      </c>
      <c r="N125" s="43" t="str">
        <f t="shared" ref="N125:N140" si="92">IF(AND(OR($F125="SL",$F125="LECTOR"),$H125="PO"),$U125/$V125,"")</f>
        <v/>
      </c>
      <c r="O125" s="43" t="str">
        <f t="shared" ref="O125:O140" si="93">IF(AND($F125="CONF",$H125="NB"),$U125/$V125,"")</f>
        <v/>
      </c>
      <c r="P125" s="43" t="str">
        <f t="shared" ref="P125:P140" si="94">IF(AND($F125="CONF",$H125="PO"),$U125/$V125,"")</f>
        <v/>
      </c>
      <c r="Q125" s="43" t="str">
        <f t="shared" ref="Q125:Q140" si="95">IF(AND($F125="PROF",$H125="NB"),$U125/$V125,"")</f>
        <v/>
      </c>
      <c r="R125" s="43" t="str">
        <f t="shared" ref="R125:R140" si="96">IF(AND($F125="PROF",$H125="PO"),$U125/$V125,"")</f>
        <v/>
      </c>
      <c r="S125" s="43" t="str">
        <f t="shared" ref="S125:S140" si="97">IF($I125="VACANT",$U125/$V125,"")</f>
        <v/>
      </c>
      <c r="U125" s="29" t="e">
        <f t="shared" si="60"/>
        <v>#N/A</v>
      </c>
      <c r="V125" s="29" t="e">
        <f t="shared" si="61"/>
        <v>#N/A</v>
      </c>
      <c r="W125" s="44">
        <f t="shared" si="88"/>
        <v>0</v>
      </c>
    </row>
    <row r="126" spans="1:23" ht="13.8" thickBot="1" x14ac:dyDescent="0.3">
      <c r="A126" s="7"/>
      <c r="B126" s="8"/>
      <c r="C126" s="13"/>
      <c r="D126" s="10"/>
      <c r="E126" s="11"/>
      <c r="F126" s="11"/>
      <c r="G126" s="18"/>
      <c r="H126" s="19"/>
      <c r="I126" s="57"/>
      <c r="J126" s="135"/>
      <c r="K126" s="43" t="str">
        <f t="shared" si="89"/>
        <v/>
      </c>
      <c r="L126" s="43" t="str">
        <f t="shared" si="90"/>
        <v/>
      </c>
      <c r="M126" s="45" t="str">
        <f t="shared" si="91"/>
        <v/>
      </c>
      <c r="N126" s="43" t="str">
        <f t="shared" si="92"/>
        <v/>
      </c>
      <c r="O126" s="43" t="str">
        <f t="shared" si="93"/>
        <v/>
      </c>
      <c r="P126" s="43" t="str">
        <f t="shared" si="94"/>
        <v/>
      </c>
      <c r="Q126" s="43" t="str">
        <f t="shared" si="95"/>
        <v/>
      </c>
      <c r="R126" s="43" t="str">
        <f t="shared" si="96"/>
        <v/>
      </c>
      <c r="S126" s="43" t="str">
        <f t="shared" si="97"/>
        <v/>
      </c>
      <c r="U126" s="29"/>
      <c r="V126" s="29"/>
      <c r="W126" s="44">
        <f t="shared" si="88"/>
        <v>0</v>
      </c>
    </row>
    <row r="127" spans="1:23" x14ac:dyDescent="0.25">
      <c r="A127" s="5">
        <v>8</v>
      </c>
      <c r="B127" s="145">
        <v>1</v>
      </c>
      <c r="C127" s="146" t="s">
        <v>215</v>
      </c>
      <c r="D127" s="157" t="s">
        <v>33</v>
      </c>
      <c r="E127" s="156" t="s">
        <v>19</v>
      </c>
      <c r="F127" s="156" t="s">
        <v>19</v>
      </c>
      <c r="G127" s="154" t="s">
        <v>217</v>
      </c>
      <c r="H127" s="153" t="s">
        <v>17</v>
      </c>
      <c r="I127" s="149" t="s">
        <v>98</v>
      </c>
      <c r="J127" s="135"/>
      <c r="K127" s="43" t="str">
        <f t="shared" si="89"/>
        <v/>
      </c>
      <c r="L127" s="43" t="str">
        <f t="shared" si="90"/>
        <v/>
      </c>
      <c r="M127" s="45" t="str">
        <f t="shared" si="91"/>
        <v/>
      </c>
      <c r="N127" s="43" t="str">
        <f t="shared" si="92"/>
        <v/>
      </c>
      <c r="O127" s="43" t="str">
        <f t="shared" si="93"/>
        <v/>
      </c>
      <c r="P127" s="43" t="str">
        <f t="shared" si="94"/>
        <v/>
      </c>
      <c r="Q127" s="43" t="str">
        <f t="shared" si="95"/>
        <v/>
      </c>
      <c r="R127" s="43">
        <f t="shared" si="96"/>
        <v>0.24489795918367346</v>
      </c>
      <c r="S127" s="43" t="str">
        <f t="shared" si="97"/>
        <v/>
      </c>
      <c r="U127" s="29" t="str">
        <f t="shared" si="60"/>
        <v>3</v>
      </c>
      <c r="V127" s="29" t="str">
        <f t="shared" si="61"/>
        <v>12.25</v>
      </c>
      <c r="W127" s="44">
        <f t="shared" si="88"/>
        <v>0.24489795918367346</v>
      </c>
    </row>
    <row r="128" spans="1:23" x14ac:dyDescent="0.25">
      <c r="A128" s="12">
        <v>8</v>
      </c>
      <c r="B128" s="158">
        <v>1</v>
      </c>
      <c r="C128" s="151" t="s">
        <v>216</v>
      </c>
      <c r="D128" s="157" t="s">
        <v>33</v>
      </c>
      <c r="E128" s="156" t="s">
        <v>19</v>
      </c>
      <c r="F128" s="156" t="s">
        <v>19</v>
      </c>
      <c r="G128" s="154" t="s">
        <v>199</v>
      </c>
      <c r="H128" s="153" t="s">
        <v>17</v>
      </c>
      <c r="I128" s="155" t="s">
        <v>98</v>
      </c>
      <c r="J128" s="135"/>
      <c r="K128" s="43" t="str">
        <f t="shared" si="89"/>
        <v/>
      </c>
      <c r="L128" s="43" t="str">
        <f t="shared" si="90"/>
        <v/>
      </c>
      <c r="M128" s="45" t="str">
        <f t="shared" si="91"/>
        <v/>
      </c>
      <c r="N128" s="43" t="str">
        <f t="shared" si="92"/>
        <v/>
      </c>
      <c r="O128" s="43" t="str">
        <f t="shared" si="93"/>
        <v/>
      </c>
      <c r="P128" s="43" t="str">
        <f t="shared" si="94"/>
        <v/>
      </c>
      <c r="Q128" s="43" t="str">
        <f t="shared" si="95"/>
        <v/>
      </c>
      <c r="R128" s="43">
        <f t="shared" si="96"/>
        <v>8.1632653061224483E-2</v>
      </c>
      <c r="S128" s="43" t="str">
        <f t="shared" si="97"/>
        <v/>
      </c>
      <c r="U128" s="29" t="str">
        <f t="shared" si="60"/>
        <v>1</v>
      </c>
      <c r="V128" s="29" t="str">
        <f t="shared" si="61"/>
        <v>12.25</v>
      </c>
      <c r="W128" s="44">
        <f t="shared" si="88"/>
        <v>8.1632653061224483E-2</v>
      </c>
    </row>
    <row r="129" spans="1:24" x14ac:dyDescent="0.25">
      <c r="A129" s="6">
        <v>8</v>
      </c>
      <c r="B129" s="150">
        <v>2</v>
      </c>
      <c r="C129" s="151" t="s">
        <v>218</v>
      </c>
      <c r="D129" s="151" t="s">
        <v>42</v>
      </c>
      <c r="E129" s="156" t="s">
        <v>19</v>
      </c>
      <c r="F129" s="156" t="s">
        <v>2</v>
      </c>
      <c r="G129" s="154" t="s">
        <v>45</v>
      </c>
      <c r="H129" s="153" t="s">
        <v>17</v>
      </c>
      <c r="I129" s="155" t="s">
        <v>98</v>
      </c>
      <c r="J129" s="135"/>
      <c r="K129" s="43" t="str">
        <f t="shared" si="89"/>
        <v/>
      </c>
      <c r="L129" s="43" t="str">
        <f t="shared" si="90"/>
        <v/>
      </c>
      <c r="M129" s="45" t="str">
        <f t="shared" si="91"/>
        <v/>
      </c>
      <c r="N129" s="43">
        <f t="shared" si="92"/>
        <v>0.125</v>
      </c>
      <c r="O129" s="43" t="str">
        <f t="shared" si="93"/>
        <v/>
      </c>
      <c r="P129" s="43" t="str">
        <f t="shared" si="94"/>
        <v/>
      </c>
      <c r="Q129" s="43" t="str">
        <f t="shared" si="95"/>
        <v/>
      </c>
      <c r="R129" s="43" t="str">
        <f t="shared" si="96"/>
        <v/>
      </c>
      <c r="S129" s="43" t="str">
        <f t="shared" si="97"/>
        <v/>
      </c>
      <c r="U129" s="29" t="str">
        <f t="shared" ref="U129:U139" si="98">_xlfn.TEXTBEFORE(G129,"/")</f>
        <v>2</v>
      </c>
      <c r="V129" s="29" t="str">
        <f t="shared" ref="V129:V139" si="99">_xlfn.TEXTAFTER(G129,"/")</f>
        <v>16</v>
      </c>
      <c r="W129" s="44">
        <f t="shared" si="88"/>
        <v>0.125</v>
      </c>
    </row>
    <row r="130" spans="1:24" x14ac:dyDescent="0.25">
      <c r="A130" s="6">
        <v>8</v>
      </c>
      <c r="B130" s="150">
        <v>2</v>
      </c>
      <c r="C130" s="151" t="s">
        <v>219</v>
      </c>
      <c r="D130" s="151" t="s">
        <v>127</v>
      </c>
      <c r="E130" s="156" t="s">
        <v>18</v>
      </c>
      <c r="F130" s="153" t="s">
        <v>18</v>
      </c>
      <c r="G130" s="154" t="s">
        <v>142</v>
      </c>
      <c r="H130" s="153" t="s">
        <v>17</v>
      </c>
      <c r="I130" s="155" t="s">
        <v>98</v>
      </c>
      <c r="J130" s="135"/>
      <c r="K130" s="43" t="str">
        <f t="shared" si="89"/>
        <v/>
      </c>
      <c r="L130" s="43" t="str">
        <f t="shared" si="90"/>
        <v/>
      </c>
      <c r="M130" s="45" t="str">
        <f t="shared" si="91"/>
        <v/>
      </c>
      <c r="N130" s="43" t="str">
        <f t="shared" si="92"/>
        <v/>
      </c>
      <c r="O130" s="43" t="str">
        <f t="shared" si="93"/>
        <v/>
      </c>
      <c r="P130" s="43">
        <f t="shared" si="94"/>
        <v>7.1428571428571425E-2</v>
      </c>
      <c r="Q130" s="43" t="str">
        <f t="shared" si="95"/>
        <v/>
      </c>
      <c r="R130" s="43" t="str">
        <f t="shared" si="96"/>
        <v/>
      </c>
      <c r="S130" s="43" t="str">
        <f t="shared" si="97"/>
        <v/>
      </c>
      <c r="U130" s="29" t="str">
        <f t="shared" si="98"/>
        <v>1</v>
      </c>
      <c r="V130" s="29" t="str">
        <f t="shared" si="99"/>
        <v>14</v>
      </c>
      <c r="W130" s="44">
        <f t="shared" si="88"/>
        <v>7.1428571428571425E-2</v>
      </c>
    </row>
    <row r="131" spans="1:24" x14ac:dyDescent="0.25">
      <c r="A131" s="6">
        <v>8</v>
      </c>
      <c r="B131" s="150">
        <v>3</v>
      </c>
      <c r="C131" s="151" t="s">
        <v>93</v>
      </c>
      <c r="D131" s="151" t="s">
        <v>7</v>
      </c>
      <c r="E131" s="153" t="s">
        <v>19</v>
      </c>
      <c r="F131" s="153" t="s">
        <v>19</v>
      </c>
      <c r="G131" s="154" t="s">
        <v>104</v>
      </c>
      <c r="H131" s="153" t="s">
        <v>16</v>
      </c>
      <c r="I131" s="155" t="s">
        <v>98</v>
      </c>
      <c r="J131" s="135"/>
      <c r="K131" s="43" t="str">
        <f t="shared" si="89"/>
        <v/>
      </c>
      <c r="L131" s="43" t="str">
        <f t="shared" si="90"/>
        <v/>
      </c>
      <c r="M131" s="45" t="str">
        <f t="shared" si="91"/>
        <v/>
      </c>
      <c r="N131" s="43" t="str">
        <f t="shared" si="92"/>
        <v/>
      </c>
      <c r="O131" s="43" t="str">
        <f t="shared" si="93"/>
        <v/>
      </c>
      <c r="P131" s="43" t="str">
        <f t="shared" si="94"/>
        <v/>
      </c>
      <c r="Q131" s="43">
        <f t="shared" si="95"/>
        <v>7.6923076923076927E-2</v>
      </c>
      <c r="R131" s="43" t="str">
        <f t="shared" si="96"/>
        <v/>
      </c>
      <c r="S131" s="43" t="str">
        <f t="shared" si="97"/>
        <v/>
      </c>
      <c r="U131" s="29" t="str">
        <f t="shared" ref="U131:U133" si="100">_xlfn.TEXTBEFORE(G131,"/")</f>
        <v>1</v>
      </c>
      <c r="V131" s="29" t="str">
        <f t="shared" ref="V131:V133" si="101">_xlfn.TEXTAFTER(G131,"/")</f>
        <v>13</v>
      </c>
      <c r="W131" s="44">
        <f t="shared" ref="W131:W133" si="102">IFERROR(U131/V131,0)</f>
        <v>7.6923076923076927E-2</v>
      </c>
    </row>
    <row r="132" spans="1:24" x14ac:dyDescent="0.25">
      <c r="A132" s="6">
        <v>8</v>
      </c>
      <c r="B132" s="150">
        <v>3</v>
      </c>
      <c r="C132" s="151" t="s">
        <v>94</v>
      </c>
      <c r="D132" s="151" t="s">
        <v>106</v>
      </c>
      <c r="E132" s="153" t="s">
        <v>143</v>
      </c>
      <c r="F132" s="153" t="s">
        <v>2</v>
      </c>
      <c r="G132" s="154" t="s">
        <v>152</v>
      </c>
      <c r="H132" s="153" t="s">
        <v>16</v>
      </c>
      <c r="I132" s="155" t="s">
        <v>98</v>
      </c>
      <c r="J132" s="135"/>
      <c r="K132" s="43" t="str">
        <f t="shared" si="89"/>
        <v/>
      </c>
      <c r="L132" s="43" t="str">
        <f t="shared" si="90"/>
        <v/>
      </c>
      <c r="M132" s="45">
        <f t="shared" si="91"/>
        <v>3.3333333333333333E-2</v>
      </c>
      <c r="N132" s="43" t="str">
        <f t="shared" si="92"/>
        <v/>
      </c>
      <c r="O132" s="43" t="str">
        <f t="shared" si="93"/>
        <v/>
      </c>
      <c r="P132" s="43" t="str">
        <f t="shared" si="94"/>
        <v/>
      </c>
      <c r="Q132" s="43" t="str">
        <f t="shared" si="95"/>
        <v/>
      </c>
      <c r="R132" s="43" t="str">
        <f t="shared" si="96"/>
        <v/>
      </c>
      <c r="S132" s="43" t="str">
        <f t="shared" si="97"/>
        <v/>
      </c>
      <c r="U132" s="29" t="str">
        <f t="shared" si="100"/>
        <v>0.5</v>
      </c>
      <c r="V132" s="29" t="str">
        <f t="shared" si="101"/>
        <v>15</v>
      </c>
      <c r="W132" s="44">
        <f t="shared" si="102"/>
        <v>3.3333333333333333E-2</v>
      </c>
    </row>
    <row r="133" spans="1:24" x14ac:dyDescent="0.25">
      <c r="A133" s="6">
        <v>8</v>
      </c>
      <c r="B133" s="150">
        <v>4</v>
      </c>
      <c r="C133" s="151" t="s">
        <v>220</v>
      </c>
      <c r="D133" s="151" t="s">
        <v>47</v>
      </c>
      <c r="E133" s="156" t="s">
        <v>23</v>
      </c>
      <c r="F133" s="156" t="s">
        <v>23</v>
      </c>
      <c r="G133" s="154" t="s">
        <v>221</v>
      </c>
      <c r="H133" s="153" t="s">
        <v>16</v>
      </c>
      <c r="I133" s="155" t="s">
        <v>98</v>
      </c>
      <c r="J133" s="135"/>
      <c r="K133" s="43" t="str">
        <f t="shared" si="89"/>
        <v/>
      </c>
      <c r="L133" s="43" t="str">
        <f t="shared" si="90"/>
        <v/>
      </c>
      <c r="M133" s="45">
        <f t="shared" si="91"/>
        <v>6.1690314620604564E-2</v>
      </c>
      <c r="N133" s="43" t="str">
        <f t="shared" si="92"/>
        <v/>
      </c>
      <c r="O133" s="43" t="str">
        <f t="shared" si="93"/>
        <v/>
      </c>
      <c r="P133" s="43" t="str">
        <f t="shared" si="94"/>
        <v/>
      </c>
      <c r="Q133" s="43" t="str">
        <f t="shared" si="95"/>
        <v/>
      </c>
      <c r="R133" s="43" t="str">
        <f t="shared" si="96"/>
        <v/>
      </c>
      <c r="S133" s="43" t="str">
        <f t="shared" si="97"/>
        <v/>
      </c>
      <c r="U133" s="29" t="str">
        <f t="shared" si="100"/>
        <v>1</v>
      </c>
      <c r="V133" s="29" t="str">
        <f t="shared" si="101"/>
        <v>16.21</v>
      </c>
      <c r="W133" s="44">
        <f t="shared" si="102"/>
        <v>6.1690314620604564E-2</v>
      </c>
    </row>
    <row r="134" spans="1:24" x14ac:dyDescent="0.25">
      <c r="A134" s="6">
        <v>8</v>
      </c>
      <c r="B134" s="150">
        <v>5</v>
      </c>
      <c r="C134" s="151" t="s">
        <v>91</v>
      </c>
      <c r="D134" s="173" t="s">
        <v>42</v>
      </c>
      <c r="E134" s="156" t="s">
        <v>19</v>
      </c>
      <c r="F134" s="156" t="s">
        <v>19</v>
      </c>
      <c r="G134" s="154" t="s">
        <v>222</v>
      </c>
      <c r="H134" s="153" t="s">
        <v>16</v>
      </c>
      <c r="I134" s="155" t="s">
        <v>98</v>
      </c>
      <c r="J134" s="135"/>
      <c r="K134" s="43" t="str">
        <f t="shared" si="89"/>
        <v/>
      </c>
      <c r="L134" s="43" t="str">
        <f t="shared" si="90"/>
        <v/>
      </c>
      <c r="M134" s="45" t="str">
        <f t="shared" si="91"/>
        <v/>
      </c>
      <c r="N134" s="43" t="str">
        <f t="shared" si="92"/>
        <v/>
      </c>
      <c r="O134" s="43" t="str">
        <f t="shared" si="93"/>
        <v/>
      </c>
      <c r="P134" s="43" t="str">
        <f t="shared" si="94"/>
        <v/>
      </c>
      <c r="Q134" s="43">
        <f t="shared" si="95"/>
        <v>0.23291925465838509</v>
      </c>
      <c r="R134" s="43" t="str">
        <f t="shared" si="96"/>
        <v/>
      </c>
      <c r="S134" s="43" t="str">
        <f t="shared" si="97"/>
        <v/>
      </c>
      <c r="U134" s="29" t="str">
        <f t="shared" si="98"/>
        <v>3</v>
      </c>
      <c r="V134" s="29" t="str">
        <f t="shared" si="99"/>
        <v>12.88</v>
      </c>
      <c r="W134" s="44">
        <f t="shared" si="88"/>
        <v>0.23291925465838509</v>
      </c>
    </row>
    <row r="135" spans="1:24" x14ac:dyDescent="0.25">
      <c r="A135" s="6">
        <v>8</v>
      </c>
      <c r="B135" s="150">
        <v>5</v>
      </c>
      <c r="C135" s="151" t="s">
        <v>92</v>
      </c>
      <c r="D135" s="151" t="s">
        <v>132</v>
      </c>
      <c r="E135" s="156" t="s">
        <v>51</v>
      </c>
      <c r="F135" s="156" t="s">
        <v>51</v>
      </c>
      <c r="G135" s="154" t="s">
        <v>43</v>
      </c>
      <c r="H135" s="153" t="s">
        <v>16</v>
      </c>
      <c r="I135" s="155" t="s">
        <v>98</v>
      </c>
      <c r="J135" s="135"/>
      <c r="K135" s="43">
        <f t="shared" si="89"/>
        <v>6.25E-2</v>
      </c>
      <c r="L135" s="43" t="str">
        <f t="shared" si="90"/>
        <v/>
      </c>
      <c r="M135" s="45" t="str">
        <f t="shared" si="91"/>
        <v/>
      </c>
      <c r="N135" s="43" t="str">
        <f t="shared" si="92"/>
        <v/>
      </c>
      <c r="O135" s="43" t="str">
        <f t="shared" si="93"/>
        <v/>
      </c>
      <c r="P135" s="43" t="str">
        <f t="shared" si="94"/>
        <v/>
      </c>
      <c r="Q135" s="43" t="str">
        <f t="shared" si="95"/>
        <v/>
      </c>
      <c r="R135" s="43" t="str">
        <f t="shared" si="96"/>
        <v/>
      </c>
      <c r="S135" s="43" t="str">
        <f t="shared" si="97"/>
        <v/>
      </c>
      <c r="U135" s="29" t="str">
        <f t="shared" si="98"/>
        <v>1</v>
      </c>
      <c r="V135" s="29" t="str">
        <f t="shared" si="99"/>
        <v>16</v>
      </c>
      <c r="W135" s="44">
        <f t="shared" si="88"/>
        <v>6.25E-2</v>
      </c>
    </row>
    <row r="136" spans="1:24" x14ac:dyDescent="0.25">
      <c r="A136" s="6">
        <v>8</v>
      </c>
      <c r="B136" s="150">
        <v>6</v>
      </c>
      <c r="C136" s="151" t="s">
        <v>223</v>
      </c>
      <c r="D136" s="157" t="s">
        <v>164</v>
      </c>
      <c r="E136" s="153" t="s">
        <v>23</v>
      </c>
      <c r="F136" s="156" t="s">
        <v>18</v>
      </c>
      <c r="G136" s="154" t="s">
        <v>136</v>
      </c>
      <c r="H136" s="153" t="s">
        <v>17</v>
      </c>
      <c r="I136" s="155" t="s">
        <v>98</v>
      </c>
      <c r="J136" s="135"/>
      <c r="K136" s="43" t="str">
        <f t="shared" si="89"/>
        <v/>
      </c>
      <c r="L136" s="43" t="str">
        <f t="shared" si="90"/>
        <v/>
      </c>
      <c r="M136" s="45" t="str">
        <f t="shared" si="91"/>
        <v/>
      </c>
      <c r="N136" s="43" t="str">
        <f t="shared" si="92"/>
        <v/>
      </c>
      <c r="O136" s="43" t="str">
        <f t="shared" si="93"/>
        <v/>
      </c>
      <c r="P136" s="43">
        <f t="shared" si="94"/>
        <v>0.14285714285714285</v>
      </c>
      <c r="Q136" s="43" t="str">
        <f t="shared" si="95"/>
        <v/>
      </c>
      <c r="R136" s="43" t="str">
        <f t="shared" si="96"/>
        <v/>
      </c>
      <c r="S136" s="43" t="str">
        <f t="shared" si="97"/>
        <v/>
      </c>
      <c r="U136" s="29" t="str">
        <f t="shared" si="98"/>
        <v>2</v>
      </c>
      <c r="V136" s="29" t="str">
        <f t="shared" si="99"/>
        <v>14</v>
      </c>
      <c r="W136" s="44">
        <f t="shared" si="88"/>
        <v>0.14285714285714285</v>
      </c>
    </row>
    <row r="137" spans="1:24" x14ac:dyDescent="0.25">
      <c r="A137" s="6">
        <v>8</v>
      </c>
      <c r="B137" s="150">
        <v>6</v>
      </c>
      <c r="C137" s="151" t="s">
        <v>224</v>
      </c>
      <c r="D137" s="189" t="s">
        <v>164</v>
      </c>
      <c r="E137" s="153" t="s">
        <v>23</v>
      </c>
      <c r="F137" s="156" t="s">
        <v>18</v>
      </c>
      <c r="G137" s="154" t="s">
        <v>142</v>
      </c>
      <c r="H137" s="153" t="s">
        <v>17</v>
      </c>
      <c r="I137" s="155" t="s">
        <v>98</v>
      </c>
      <c r="J137" s="135"/>
      <c r="K137" s="43" t="str">
        <f t="shared" si="89"/>
        <v/>
      </c>
      <c r="L137" s="43" t="str">
        <f t="shared" si="90"/>
        <v/>
      </c>
      <c r="M137" s="45" t="str">
        <f t="shared" si="91"/>
        <v/>
      </c>
      <c r="N137" s="43" t="str">
        <f t="shared" si="92"/>
        <v/>
      </c>
      <c r="O137" s="43" t="str">
        <f t="shared" si="93"/>
        <v/>
      </c>
      <c r="P137" s="43">
        <f t="shared" si="94"/>
        <v>7.1428571428571425E-2</v>
      </c>
      <c r="Q137" s="43" t="str">
        <f t="shared" si="95"/>
        <v/>
      </c>
      <c r="R137" s="43" t="str">
        <f t="shared" si="96"/>
        <v/>
      </c>
      <c r="S137" s="43" t="str">
        <f t="shared" si="97"/>
        <v/>
      </c>
      <c r="U137" s="29" t="str">
        <f t="shared" si="98"/>
        <v>1</v>
      </c>
      <c r="V137" s="29" t="str">
        <f t="shared" si="99"/>
        <v>14</v>
      </c>
      <c r="W137" s="44">
        <f t="shared" si="88"/>
        <v>7.1428571428571425E-2</v>
      </c>
    </row>
    <row r="138" spans="1:24" x14ac:dyDescent="0.25">
      <c r="A138" s="6">
        <v>8</v>
      </c>
      <c r="B138" s="150"/>
      <c r="C138" s="151"/>
      <c r="D138" s="151"/>
      <c r="E138" s="156"/>
      <c r="F138" s="156"/>
      <c r="G138" s="154"/>
      <c r="H138" s="153"/>
      <c r="I138" s="155"/>
      <c r="J138" s="135"/>
      <c r="K138" s="43"/>
      <c r="L138" s="43"/>
      <c r="M138" s="45"/>
      <c r="N138" s="43"/>
      <c r="O138" s="43"/>
      <c r="P138" s="43"/>
      <c r="Q138" s="43"/>
      <c r="R138" s="43"/>
      <c r="S138" s="43"/>
      <c r="U138" s="29"/>
      <c r="V138" s="29"/>
      <c r="W138" s="44"/>
    </row>
    <row r="139" spans="1:24" x14ac:dyDescent="0.25">
      <c r="A139" s="14"/>
      <c r="B139" s="15"/>
      <c r="C139" s="30"/>
      <c r="D139" s="4"/>
      <c r="E139" s="31"/>
      <c r="F139" s="31"/>
      <c r="G139" s="32"/>
      <c r="H139" s="17"/>
      <c r="I139" s="42"/>
      <c r="J139" s="135"/>
      <c r="K139" s="43" t="str">
        <f t="shared" si="89"/>
        <v/>
      </c>
      <c r="L139" s="43" t="str">
        <f t="shared" si="90"/>
        <v/>
      </c>
      <c r="M139" s="45" t="str">
        <f t="shared" si="91"/>
        <v/>
      </c>
      <c r="N139" s="43" t="str">
        <f t="shared" si="92"/>
        <v/>
      </c>
      <c r="O139" s="43" t="str">
        <f t="shared" si="93"/>
        <v/>
      </c>
      <c r="P139" s="43" t="str">
        <f t="shared" si="94"/>
        <v/>
      </c>
      <c r="Q139" s="43" t="str">
        <f t="shared" si="95"/>
        <v/>
      </c>
      <c r="R139" s="43" t="str">
        <f t="shared" si="96"/>
        <v/>
      </c>
      <c r="S139" s="43" t="str">
        <f t="shared" si="97"/>
        <v/>
      </c>
      <c r="T139" s="130"/>
      <c r="U139" s="36" t="e">
        <f t="shared" si="98"/>
        <v>#N/A</v>
      </c>
      <c r="V139" s="36" t="e">
        <f t="shared" si="99"/>
        <v>#N/A</v>
      </c>
      <c r="W139" s="44">
        <f t="shared" si="88"/>
        <v>0</v>
      </c>
      <c r="X139" s="130"/>
    </row>
    <row r="140" spans="1:24" x14ac:dyDescent="0.25">
      <c r="A140" s="14"/>
      <c r="B140" s="1"/>
      <c r="C140" s="58"/>
      <c r="D140" s="4"/>
      <c r="E140" s="2"/>
      <c r="F140" s="2"/>
      <c r="G140" s="16"/>
      <c r="H140" s="2"/>
      <c r="I140" s="59"/>
      <c r="J140" s="135"/>
      <c r="K140" s="43" t="str">
        <f t="shared" si="89"/>
        <v/>
      </c>
      <c r="L140" s="43" t="str">
        <f t="shared" si="90"/>
        <v/>
      </c>
      <c r="M140" s="45" t="str">
        <f t="shared" si="91"/>
        <v/>
      </c>
      <c r="N140" s="43" t="str">
        <f t="shared" si="92"/>
        <v/>
      </c>
      <c r="O140" s="43" t="str">
        <f t="shared" si="93"/>
        <v/>
      </c>
      <c r="P140" s="43" t="str">
        <f t="shared" si="94"/>
        <v/>
      </c>
      <c r="Q140" s="43" t="str">
        <f t="shared" si="95"/>
        <v/>
      </c>
      <c r="R140" s="43" t="str">
        <f t="shared" si="96"/>
        <v/>
      </c>
      <c r="S140" s="43" t="str">
        <f t="shared" si="97"/>
        <v/>
      </c>
      <c r="T140" s="130"/>
      <c r="U140" s="36" t="e">
        <f t="shared" ref="U140" si="103">_xlfn.TEXTBEFORE(G140,"/")</f>
        <v>#N/A</v>
      </c>
      <c r="V140" s="36" t="e">
        <f t="shared" ref="V140" si="104">_xlfn.TEXTAFTER(G140,"/")</f>
        <v>#N/A</v>
      </c>
      <c r="W140" s="44">
        <f t="shared" si="88"/>
        <v>0</v>
      </c>
      <c r="X140" s="130"/>
    </row>
    <row r="141" spans="1:24" ht="13.8" thickBot="1" x14ac:dyDescent="0.3">
      <c r="A141" s="7"/>
      <c r="B141" s="8"/>
      <c r="C141" s="13"/>
      <c r="D141" s="10"/>
      <c r="E141" s="19"/>
      <c r="F141" s="19"/>
      <c r="G141" s="18"/>
      <c r="H141" s="19"/>
      <c r="I141" s="41"/>
      <c r="J141" s="135"/>
      <c r="K141" s="28" t="str">
        <f t="shared" ref="K141" si="105">IF(AND($F141="ASIST",$H141="NB"),$U141/$V141,"")</f>
        <v/>
      </c>
      <c r="L141" s="28" t="str">
        <f t="shared" ref="L141" si="106">IF(AND($F141="ASIST",$H141="PO"),$U141/$V141,"")</f>
        <v/>
      </c>
      <c r="M141" s="28" t="str">
        <f t="shared" ref="M141" si="107">IF(AND(OR($F141="SL",$F141="LECTOR"),$H141="NB"),$U141/$V141,"")</f>
        <v/>
      </c>
      <c r="N141" s="28" t="str">
        <f t="shared" ref="N141" si="108">IF(AND(OR($F141="SL",$F141="LECTOR"),$H141="PO"),$U141/$V141,"")</f>
        <v/>
      </c>
      <c r="O141" s="28" t="str">
        <f t="shared" ref="O141" si="109">IF(AND($F141="CONF",$H141="NB"),$U141/$V141,"")</f>
        <v/>
      </c>
      <c r="P141" s="28" t="str">
        <f t="shared" ref="P141" si="110">IF(AND($F141="CONF",$H141="PO"),$U141/$V141,"")</f>
        <v/>
      </c>
      <c r="Q141" s="28" t="str">
        <f t="shared" ref="Q141" si="111">IF(AND($F141="PROF",$H141="NB"),$U141/$V141,"")</f>
        <v/>
      </c>
      <c r="R141" s="28" t="str">
        <f t="shared" ref="R141" si="112">IF(AND($F141="PROF",$H141="PO"),$U141/$V141,"")</f>
        <v/>
      </c>
      <c r="S141" s="28"/>
      <c r="T141" s="130"/>
      <c r="U141" s="130"/>
      <c r="V141" s="130"/>
      <c r="W141" s="45"/>
      <c r="X141" s="130"/>
    </row>
    <row r="142" spans="1:24" x14ac:dyDescent="0.25">
      <c r="I142" s="24"/>
      <c r="J142" s="136"/>
      <c r="T142" s="131">
        <f>SUM(K4:S141)</f>
        <v>11.298211279095185</v>
      </c>
      <c r="U142" s="130"/>
      <c r="V142" s="130"/>
      <c r="W142" s="44"/>
      <c r="X142" s="130"/>
    </row>
    <row r="143" spans="1:24" ht="14.4" thickBot="1" x14ac:dyDescent="0.3">
      <c r="T143" s="35"/>
    </row>
    <row r="144" spans="1:24" ht="32.4" customHeight="1" x14ac:dyDescent="0.25">
      <c r="K144" s="183" t="s">
        <v>25</v>
      </c>
      <c r="L144" s="180"/>
      <c r="M144" s="180" t="s">
        <v>26</v>
      </c>
      <c r="N144" s="180"/>
      <c r="O144" s="180" t="s">
        <v>115</v>
      </c>
      <c r="P144" s="180"/>
      <c r="Q144" s="180" t="s">
        <v>116</v>
      </c>
      <c r="R144" s="180"/>
      <c r="S144" s="181" t="s">
        <v>97</v>
      </c>
      <c r="T144" s="182" t="s">
        <v>31</v>
      </c>
      <c r="W144" s="43">
        <f>SUM(W127:W138,W111:W125,W94:W108,W78:W92,W58:W75,W37:W56,W20:W34,W4:W18)</f>
        <v>11.235711279095193</v>
      </c>
    </row>
    <row r="145" spans="4:20" ht="13.8" x14ac:dyDescent="0.25">
      <c r="K145" s="80" t="s">
        <v>16</v>
      </c>
      <c r="L145" s="40" t="s">
        <v>17</v>
      </c>
      <c r="M145" s="40" t="s">
        <v>16</v>
      </c>
      <c r="N145" s="40" t="s">
        <v>17</v>
      </c>
      <c r="O145" s="40" t="s">
        <v>16</v>
      </c>
      <c r="P145" s="40" t="s">
        <v>17</v>
      </c>
      <c r="Q145" s="40" t="s">
        <v>16</v>
      </c>
      <c r="R145" s="40" t="s">
        <v>17</v>
      </c>
      <c r="S145" s="82" t="s">
        <v>17</v>
      </c>
      <c r="T145" s="143"/>
    </row>
    <row r="146" spans="4:20" ht="13.8" x14ac:dyDescent="0.25">
      <c r="K146" s="81">
        <f t="shared" ref="K146:S146" si="113">SUM(K4:K141)</f>
        <v>0.68799603174603186</v>
      </c>
      <c r="L146" s="60">
        <f t="shared" si="113"/>
        <v>0.40625</v>
      </c>
      <c r="M146" s="60">
        <f t="shared" si="113"/>
        <v>3.0251823781126683</v>
      </c>
      <c r="N146" s="60">
        <f t="shared" si="113"/>
        <v>1.9738444931643595</v>
      </c>
      <c r="O146" s="60">
        <f t="shared" si="113"/>
        <v>1.3546365914786966</v>
      </c>
      <c r="P146" s="60">
        <f t="shared" si="113"/>
        <v>1.0120192307692306</v>
      </c>
      <c r="Q146" s="60">
        <f t="shared" si="113"/>
        <v>2.1635376558650212</v>
      </c>
      <c r="R146" s="60">
        <f t="shared" si="113"/>
        <v>0.61224489795918358</v>
      </c>
      <c r="S146" s="83">
        <f t="shared" si="113"/>
        <v>6.25E-2</v>
      </c>
      <c r="T146" s="144">
        <f>SUM(K146:S146)</f>
        <v>11.29821127909519</v>
      </c>
    </row>
    <row r="147" spans="4:20" ht="13.8" x14ac:dyDescent="0.25">
      <c r="K147" s="209">
        <f>SUM(K146,L146)</f>
        <v>1.0942460317460319</v>
      </c>
      <c r="L147" s="208"/>
      <c r="M147" s="207">
        <f>SUM(M146,N146)</f>
        <v>4.9990268712770281</v>
      </c>
      <c r="N147" s="208"/>
      <c r="O147" s="207">
        <f>SUM(O146,P146)</f>
        <v>2.3666558222479273</v>
      </c>
      <c r="P147" s="208"/>
      <c r="Q147" s="207">
        <f>SUM(Q146:R146)</f>
        <v>2.7757825538242047</v>
      </c>
      <c r="R147" s="208"/>
      <c r="S147" s="142">
        <f>S146</f>
        <v>6.25E-2</v>
      </c>
      <c r="T147" s="143"/>
    </row>
    <row r="148" spans="4:20" ht="14.4" thickBot="1" x14ac:dyDescent="0.3">
      <c r="K148" s="116">
        <f>K146/$K$147</f>
        <v>0.62873980054397105</v>
      </c>
      <c r="L148" s="117">
        <f>L146/$K$147</f>
        <v>0.37126019945602895</v>
      </c>
      <c r="M148" s="117">
        <f>M146/$M$147</f>
        <v>0.60515425421985569</v>
      </c>
      <c r="N148" s="117">
        <f>N146/$M$147</f>
        <v>0.39484574578014431</v>
      </c>
      <c r="O148" s="118">
        <f>O146/$O$147</f>
        <v>0.5723842811212061</v>
      </c>
      <c r="P148" s="118">
        <f>P146/$O$147</f>
        <v>0.42761571887879396</v>
      </c>
      <c r="Q148" s="118">
        <f>Q146/$Q$147</f>
        <v>0.7794334080255344</v>
      </c>
      <c r="R148" s="118">
        <f>R146/$Q$147</f>
        <v>0.22056659197446565</v>
      </c>
      <c r="S148" s="119">
        <f>IFERROR(S147/S146,"NA")</f>
        <v>1</v>
      </c>
      <c r="T148" s="143"/>
    </row>
    <row r="149" spans="4:20" ht="31.8" thickBot="1" x14ac:dyDescent="0.35">
      <c r="K149" s="138">
        <f t="shared" ref="K149:L149" si="114">K146/$T$146</f>
        <v>6.0894243765737897E-2</v>
      </c>
      <c r="L149" s="139">
        <f t="shared" si="114"/>
        <v>3.5957019209905787E-2</v>
      </c>
      <c r="M149" s="139">
        <f>M146/$T$146</f>
        <v>0.26775763909726941</v>
      </c>
      <c r="N149" s="139">
        <f t="shared" ref="N149:R149" si="115">N146/$T$146</f>
        <v>0.1747041584198834</v>
      </c>
      <c r="O149" s="139">
        <f t="shared" si="115"/>
        <v>0.11989832355013119</v>
      </c>
      <c r="P149" s="139">
        <f t="shared" si="115"/>
        <v>8.957340288384813E-2</v>
      </c>
      <c r="Q149" s="139">
        <f t="shared" si="115"/>
        <v>0.19149382166964457</v>
      </c>
      <c r="R149" s="139">
        <f t="shared" si="115"/>
        <v>5.4189542294363506E-2</v>
      </c>
      <c r="S149" s="140" t="s">
        <v>117</v>
      </c>
      <c r="T149" s="141"/>
    </row>
    <row r="150" spans="4:20" ht="14.4" thickBot="1" x14ac:dyDescent="0.3">
      <c r="K150" s="35"/>
      <c r="L150" s="35"/>
      <c r="M150" s="35"/>
      <c r="S150" s="35"/>
    </row>
    <row r="151" spans="4:20" ht="13.8" x14ac:dyDescent="0.25">
      <c r="L151" s="62" t="s">
        <v>111</v>
      </c>
      <c r="M151" s="63"/>
      <c r="N151" s="63"/>
      <c r="O151" s="63"/>
      <c r="P151" s="64"/>
    </row>
    <row r="152" spans="4:20" x14ac:dyDescent="0.25">
      <c r="L152" s="65"/>
      <c r="P152" s="66"/>
    </row>
    <row r="153" spans="4:20" ht="27.6" x14ac:dyDescent="0.25">
      <c r="L153" s="174" t="s">
        <v>19</v>
      </c>
      <c r="M153" s="175" t="s">
        <v>18</v>
      </c>
      <c r="N153" s="175" t="s">
        <v>96</v>
      </c>
      <c r="O153" s="175" t="s">
        <v>51</v>
      </c>
      <c r="P153" s="176" t="s">
        <v>30</v>
      </c>
    </row>
    <row r="154" spans="4:20" ht="14.4" thickBot="1" x14ac:dyDescent="0.3">
      <c r="L154" s="177">
        <f>$Y$3</f>
        <v>7</v>
      </c>
      <c r="M154" s="178">
        <f>$Z$3</f>
        <v>8</v>
      </c>
      <c r="N154" s="178">
        <f>SUM(AA$3:AB$3)</f>
        <v>16</v>
      </c>
      <c r="O154" s="178">
        <f>$AC$3</f>
        <v>3</v>
      </c>
      <c r="P154" s="179">
        <f>SUM(L154:O154)</f>
        <v>34</v>
      </c>
    </row>
    <row r="156" spans="4:20" ht="13.8" thickBot="1" x14ac:dyDescent="0.3"/>
    <row r="157" spans="4:20" ht="27.6" x14ac:dyDescent="0.25">
      <c r="L157" s="67" t="s">
        <v>112</v>
      </c>
      <c r="M157" s="63"/>
      <c r="N157" s="64"/>
    </row>
    <row r="158" spans="4:20" ht="13.8" x14ac:dyDescent="0.25">
      <c r="G158" s="46"/>
      <c r="L158" s="51" t="s">
        <v>16</v>
      </c>
      <c r="M158" s="34">
        <f>SUM(K146,Q146,O146,M146)</f>
        <v>7.231352657202418</v>
      </c>
      <c r="N158" s="68">
        <f>M158/T146</f>
        <v>0.64004402808278305</v>
      </c>
    </row>
    <row r="159" spans="4:20" ht="14.4" thickBot="1" x14ac:dyDescent="0.3">
      <c r="D159" s="28"/>
      <c r="L159" s="69" t="s">
        <v>17</v>
      </c>
      <c r="M159" s="70">
        <f>SUM(L146,N146,P146,R146,S146)</f>
        <v>4.0668586218927745</v>
      </c>
      <c r="N159" s="71">
        <f>M159/T146</f>
        <v>0.35995597191721718</v>
      </c>
    </row>
    <row r="160" spans="4:20" ht="13.8" thickBot="1" x14ac:dyDescent="0.3"/>
    <row r="161" spans="4:17" ht="13.8" x14ac:dyDescent="0.25">
      <c r="L161" s="72"/>
      <c r="M161" s="78" t="s">
        <v>118</v>
      </c>
      <c r="N161" s="73">
        <f>SUM(O146,Q146)</f>
        <v>3.5181742473437181</v>
      </c>
      <c r="O161" s="74"/>
    </row>
    <row r="162" spans="4:17" ht="14.4" thickBot="1" x14ac:dyDescent="0.3">
      <c r="L162" s="75"/>
      <c r="M162" s="79" t="s">
        <v>119</v>
      </c>
      <c r="N162" s="76">
        <f>N161/T146</f>
        <v>0.31139214521977576</v>
      </c>
      <c r="O162" s="77"/>
    </row>
    <row r="163" spans="4:17" ht="13.8" x14ac:dyDescent="0.25">
      <c r="L163" s="72"/>
      <c r="M163" s="78" t="s">
        <v>113</v>
      </c>
      <c r="N163" s="73">
        <f>SUM(O147:R147)</f>
        <v>5.1424383760721319</v>
      </c>
      <c r="O163" s="74"/>
    </row>
    <row r="164" spans="4:17" ht="14.4" thickBot="1" x14ac:dyDescent="0.3">
      <c r="L164" s="75"/>
      <c r="M164" s="79" t="s">
        <v>114</v>
      </c>
      <c r="N164" s="76">
        <f>N163/T146</f>
        <v>0.45515509039798741</v>
      </c>
      <c r="O164" s="77"/>
    </row>
    <row r="169" spans="4:17" x14ac:dyDescent="0.25">
      <c r="D169" s="84" t="s">
        <v>110</v>
      </c>
      <c r="E169" s="84"/>
      <c r="F169" s="84"/>
      <c r="G169" s="84"/>
      <c r="H169" s="84"/>
    </row>
    <row r="170" spans="4:17" ht="13.8" thickBot="1" x14ac:dyDescent="0.3">
      <c r="D170" s="61"/>
      <c r="E170" s="61"/>
      <c r="F170" s="61"/>
      <c r="G170" s="85"/>
      <c r="H170" s="61"/>
    </row>
    <row r="171" spans="4:17" ht="13.8" x14ac:dyDescent="0.25">
      <c r="D171" s="48"/>
      <c r="E171" s="49" t="s">
        <v>16</v>
      </c>
      <c r="F171" s="49" t="s">
        <v>17</v>
      </c>
      <c r="G171" s="49" t="s">
        <v>30</v>
      </c>
      <c r="H171" s="50"/>
    </row>
    <row r="172" spans="4:17" ht="13.8" x14ac:dyDescent="0.25">
      <c r="D172" s="51" t="s">
        <v>19</v>
      </c>
      <c r="E172" s="39">
        <f>SUMIFS($W4:$W140,$E4:$E140,"Prof",$H4:$H140,"nb")</f>
        <v>2.5206805130078784</v>
      </c>
      <c r="F172" s="39">
        <f>SUMIFS($W4:$W140,$E4:$E140,"Prof",$H4:$H140,"po")</f>
        <v>1.7045745346967154</v>
      </c>
      <c r="G172" s="47">
        <f>SUM(E172:F172)</f>
        <v>4.2252550477045938</v>
      </c>
      <c r="H172" s="52">
        <f>G172/$G$176</f>
        <v>0.37717483450048334</v>
      </c>
    </row>
    <row r="173" spans="4:17" ht="13.8" x14ac:dyDescent="0.25">
      <c r="D173" s="51" t="s">
        <v>18</v>
      </c>
      <c r="E173" s="39">
        <f>SUMIFS($W4:$W140,$E4:$E140,"conf",$H4:$H140,"nb")</f>
        <v>1.1736842105263157</v>
      </c>
      <c r="F173" s="39">
        <f>SUMIFS($W4:$W140,$E4:$E140,"conf",$H4:$H140,"po")</f>
        <v>0.50099206349206349</v>
      </c>
      <c r="G173" s="47">
        <f>SUM(E173:F173)</f>
        <v>1.6746762740183792</v>
      </c>
      <c r="H173" s="52">
        <f>G173/$G$176</f>
        <v>0.14949292749509055</v>
      </c>
    </row>
    <row r="174" spans="4:17" ht="13.8" x14ac:dyDescent="0.25">
      <c r="D174" s="51" t="s">
        <v>109</v>
      </c>
      <c r="E174" s="39">
        <f>SUMIFS($W4:$W140,$E4:$E140,"sl",$H4:$H140,"nb")+SUMIFS($W4:$W140,$E4:$E140,"lector",$H4:$H140,"nb")</f>
        <v>2.9585157114460019</v>
      </c>
      <c r="F174" s="39">
        <f>SUMIFS($W4:$W140,$E4:$E140,"sl",$H4:$H140,"po")+SUMIFS($W4:$W140,$E4:$E140,"lector",$H4:$H140,"po")</f>
        <v>1.7050420237039956</v>
      </c>
      <c r="G174" s="47">
        <f>SUM(E174:F174)</f>
        <v>4.6635577351499977</v>
      </c>
      <c r="H174" s="52">
        <f>G174/$G$176</f>
        <v>0.41630069595307112</v>
      </c>
      <c r="Q174" s="120"/>
    </row>
    <row r="175" spans="4:17" ht="13.8" x14ac:dyDescent="0.25">
      <c r="D175" s="51" t="s">
        <v>51</v>
      </c>
      <c r="E175" s="39">
        <f>SUMIFS($W4:$W140,$E4:$E140,"asist",$H4:$H140,"nb")</f>
        <v>0.54513888888888895</v>
      </c>
      <c r="F175" s="39">
        <f>SUMIFS($W4:$W140,$E4:$E140,"asist",$H4:$H140,"po")</f>
        <v>9.375E-2</v>
      </c>
      <c r="G175" s="47">
        <f>SUM(E175:F175)</f>
        <v>0.63888888888888895</v>
      </c>
      <c r="H175" s="52">
        <f>G175/$G$176</f>
        <v>5.703154205135496E-2</v>
      </c>
    </row>
    <row r="176" spans="4:17" ht="14.4" thickBot="1" x14ac:dyDescent="0.3">
      <c r="D176" s="53" t="s">
        <v>30</v>
      </c>
      <c r="E176" s="54">
        <f>SUM(E172:E175)</f>
        <v>7.1980193238690848</v>
      </c>
      <c r="F176" s="54">
        <f>SUM(F172:F175)</f>
        <v>4.0043586218927745</v>
      </c>
      <c r="G176" s="55">
        <f>SUM(E176:F176)</f>
        <v>11.20237794576186</v>
      </c>
      <c r="H176" s="56">
        <f>SUM(H172:H175)</f>
        <v>1</v>
      </c>
    </row>
  </sheetData>
  <mergeCells count="8">
    <mergeCell ref="K1:L1"/>
    <mergeCell ref="M1:N1"/>
    <mergeCell ref="O1:P1"/>
    <mergeCell ref="Q1:R1"/>
    <mergeCell ref="M147:N147"/>
    <mergeCell ref="K147:L147"/>
    <mergeCell ref="O147:P147"/>
    <mergeCell ref="Q147:R147"/>
  </mergeCells>
  <phoneticPr fontId="9" type="noConversion"/>
  <conditionalFormatting sqref="K4:S140">
    <cfRule type="cellIs" dxfId="2" priority="3" operator="equal">
      <formula>$W4</formula>
    </cfRule>
  </conditionalFormatting>
  <conditionalFormatting sqref="Y4:AC26">
    <cfRule type="duplicateValues" dxfId="1" priority="22"/>
    <cfRule type="containsBlanks" dxfId="0" priority="23">
      <formula>LEN(TRIM(Y4))=0</formula>
    </cfRule>
  </conditionalFormatting>
  <pageMargins left="0.23622047244094491" right="0.23622047244094491" top="0.74803149606299213" bottom="0.35433070866141736" header="0.31496062992125984" footer="0.31496062992125984"/>
  <pageSetup paperSize="9" scale="83" fitToHeight="0" orientation="landscape" r:id="rId1"/>
  <rowBreaks count="4" manualBreakCount="4">
    <brk id="35" max="18" man="1"/>
    <brk id="76" max="16383" man="1"/>
    <brk id="109" max="16383" man="1"/>
    <brk id="142" max="16383" man="1"/>
  </rowBreaks>
  <colBreaks count="1" manualBreakCount="1">
    <brk id="9" max="167" man="1"/>
  </colBreaks>
  <cellWatches>
    <cellWatch r="Y1"/>
    <cellWatch r="Z1"/>
    <cellWatch r="AA1"/>
    <cellWatch r="AB1"/>
    <cellWatch r="AC1"/>
    <cellWatch r="Y2"/>
    <cellWatch r="Z2"/>
    <cellWatch r="AA2"/>
    <cellWatch r="AB2"/>
    <cellWatch r="AC2"/>
    <cellWatch r="Y3"/>
    <cellWatch r="Z3"/>
    <cellWatch r="AA3"/>
    <cellWatch r="AB3"/>
    <cellWatch r="AC3"/>
    <cellWatch r="Y4"/>
    <cellWatch r="Z4"/>
    <cellWatch r="AA4"/>
    <cellWatch r="AB4"/>
    <cellWatch r="AC4"/>
    <cellWatch r="Y5"/>
    <cellWatch r="Z5"/>
    <cellWatch r="AA5"/>
    <cellWatch r="AB5"/>
    <cellWatch r="AC5"/>
    <cellWatch r="Y6"/>
    <cellWatch r="Z6"/>
    <cellWatch r="AA6"/>
    <cellWatch r="AB6"/>
    <cellWatch r="AC6"/>
    <cellWatch r="Y7"/>
    <cellWatch r="Z7"/>
    <cellWatch r="AA7"/>
    <cellWatch r="AB7"/>
    <cellWatch r="AC7"/>
    <cellWatch r="Y8"/>
    <cellWatch r="Z8"/>
    <cellWatch r="AA8"/>
    <cellWatch r="AB8"/>
    <cellWatch r="AC8"/>
    <cellWatch r="Y9"/>
    <cellWatch r="Z9"/>
    <cellWatch r="AA9"/>
    <cellWatch r="AB9"/>
    <cellWatch r="AC9"/>
    <cellWatch r="Y10"/>
    <cellWatch r="Z10"/>
    <cellWatch r="AA10"/>
    <cellWatch r="AB10"/>
    <cellWatch r="AC10"/>
    <cellWatch r="Y11"/>
    <cellWatch r="Z11"/>
    <cellWatch r="AA11"/>
    <cellWatch r="AB11"/>
    <cellWatch r="AC11"/>
    <cellWatch r="Y12"/>
    <cellWatch r="Z12"/>
    <cellWatch r="AA12"/>
    <cellWatch r="AB12"/>
    <cellWatch r="AC12"/>
    <cellWatch r="Y13"/>
    <cellWatch r="Z13"/>
    <cellWatch r="AA13"/>
    <cellWatch r="AB13"/>
    <cellWatch r="AC13"/>
    <cellWatch r="Y14"/>
    <cellWatch r="Z14"/>
    <cellWatch r="AA14"/>
    <cellWatch r="AB14"/>
    <cellWatch r="AC14"/>
    <cellWatch r="Y15"/>
    <cellWatch r="Z15"/>
    <cellWatch r="AA15"/>
    <cellWatch r="AB15"/>
    <cellWatch r="AC15"/>
    <cellWatch r="Y17"/>
    <cellWatch r="Z17"/>
    <cellWatch r="AA17"/>
    <cellWatch r="AB17"/>
    <cellWatch r="AC17"/>
    <cellWatch r="Y18"/>
    <cellWatch r="Z18"/>
    <cellWatch r="AA18"/>
    <cellWatch r="AB18"/>
    <cellWatch r="AC18"/>
  </cellWatches>
  <ignoredErrors>
    <ignoredError sqref="G126 G57:G58 G19:G20 G109:G110 G76:G78 G35:G36 G139:G141 G123 G117 G88 G68 G60 G54 G49:G50 G26:G27 G24 G14:G15 G12 G8:G10 G6 G4 G135 G42:G44 G46 G93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UB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CCC</dc:creator>
  <cp:lastModifiedBy>Prof. dr. ing. Panainte - Lehadus Mirela</cp:lastModifiedBy>
  <cp:lastPrinted>2025-10-06T12:11:24Z</cp:lastPrinted>
  <dcterms:created xsi:type="dcterms:W3CDTF">2008-07-03T04:49:47Z</dcterms:created>
  <dcterms:modified xsi:type="dcterms:W3CDTF">2026-04-04T17:00:48Z</dcterms:modified>
</cp:coreProperties>
</file>